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7" activeTab="0"/>
  </bookViews>
  <sheets>
    <sheet name="0" sheetId="1" r:id="rId1"/>
    <sheet name="WSA-1" sheetId="2" r:id="rId2"/>
    <sheet name="WSA-1_2" sheetId="3" r:id="rId3"/>
    <sheet name="WSA-2" sheetId="4" r:id="rId4"/>
    <sheet name="WSA-2_2" sheetId="5" r:id="rId5"/>
    <sheet name="WSA-3" sheetId="6" r:id="rId6"/>
    <sheet name="WSA-3_2" sheetId="7" r:id="rId7"/>
    <sheet name="WSA-4" sheetId="8" r:id="rId8"/>
    <sheet name="WSA-4_2" sheetId="9" r:id="rId9"/>
    <sheet name="WSA-5" sheetId="10" r:id="rId10"/>
    <sheet name="WSA-5_2" sheetId="11" r:id="rId11"/>
    <sheet name="SC1" sheetId="12" r:id="rId12"/>
    <sheet name="SC-2" sheetId="13" r:id="rId13"/>
    <sheet name="SC-3" sheetId="14" r:id="rId14"/>
    <sheet name="SC-4" sheetId="15" r:id="rId15"/>
    <sheet name="MIN" sheetId="16" r:id="rId16"/>
    <sheet name="EXP" sheetId="17" r:id="rId17"/>
    <sheet name="MOREEXP" sheetId="18" r:id="rId18"/>
    <sheet name="2012" sheetId="19" r:id="rId19"/>
  </sheets>
  <definedNames/>
  <calcPr fullCalcOnLoad="1"/>
</workbook>
</file>

<file path=xl/sharedStrings.xml><?xml version="1.0" encoding="utf-8"?>
<sst xmlns="http://schemas.openxmlformats.org/spreadsheetml/2006/main" count="3763" uniqueCount="121">
  <si>
    <t xml:space="preserve">Wilbur Smith Associates ASSESSMENT 2000 </t>
  </si>
  <si>
    <t>Case 1: 2 peak round trips+1 midday option</t>
  </si>
  <si>
    <t>Nr</t>
  </si>
  <si>
    <t>route</t>
  </si>
  <si>
    <t>km</t>
  </si>
  <si>
    <t>travel time</t>
  </si>
  <si>
    <t>without stops</t>
  </si>
  <si>
    <t>runs</t>
  </si>
  <si>
    <t>services</t>
  </si>
  <si>
    <t>average speed</t>
  </si>
  <si>
    <t>direction</t>
  </si>
  <si>
    <t>trips/day</t>
  </si>
  <si>
    <t>km/day</t>
  </si>
  <si>
    <t>trips/week</t>
  </si>
  <si>
    <t>km/week</t>
  </si>
  <si>
    <t>Wasilla – Anchorage Airport</t>
  </si>
  <si>
    <t>Mo-Fr</t>
  </si>
  <si>
    <t>RDC</t>
  </si>
  <si>
    <t>southbound</t>
  </si>
  <si>
    <t>Anchorage Airport – Wasilla</t>
  </si>
  <si>
    <t>northbound</t>
  </si>
  <si>
    <t>Case 1: 3 peak round trips+1 midday option</t>
  </si>
  <si>
    <t>Case 2: 2 peak round trips+1 midday option</t>
  </si>
  <si>
    <t>Case 2: 3 peak round trips+1 midday option</t>
  </si>
  <si>
    <t>Wasilla Express</t>
  </si>
  <si>
    <t>Case 3: limited stop 2 peak round trips+1 midday option</t>
  </si>
  <si>
    <t>Wasilla – Anchorage</t>
  </si>
  <si>
    <t>Anchorage – Wasilla</t>
  </si>
  <si>
    <t>Case 3: limited stop 3 peak round trips+1 midday option</t>
  </si>
  <si>
    <t>Matanuska Express</t>
  </si>
  <si>
    <t>Case 4: limited stop 2 peak round trips+1 midday option</t>
  </si>
  <si>
    <t>Matanuska – Anchorage</t>
  </si>
  <si>
    <t>Anchorage – Matanuska</t>
  </si>
  <si>
    <t>Case 4: limited stop 3 peak round trips+1 midday option</t>
  </si>
  <si>
    <t>Wasilla &amp; Matanuska Express</t>
  </si>
  <si>
    <t>Case 5: limited stop 2 peak round trips+1 midday option</t>
  </si>
  <si>
    <t>Case 5: limited stop 3 peak round trips+1 midday option</t>
  </si>
  <si>
    <t>South Central Rail Network Commuter Study and Operation Plan 2002</t>
  </si>
  <si>
    <t>Case 1: Minimal</t>
  </si>
  <si>
    <t>Case 2: Minimal with Girdwood</t>
  </si>
  <si>
    <t>Girdwood – Anchorage</t>
  </si>
  <si>
    <t>Anchorage – Girdwood</t>
  </si>
  <si>
    <t>Case 3: Expanded</t>
  </si>
  <si>
    <t>Case 4: Expanded with Girdwood</t>
  </si>
  <si>
    <t>Wasilla – Girdwood</t>
  </si>
  <si>
    <t>Mo-Sa</t>
  </si>
  <si>
    <t>Su</t>
  </si>
  <si>
    <t>Daily</t>
  </si>
  <si>
    <t>Girdwood – Wasilla</t>
  </si>
  <si>
    <t>Mo-Fr, Su</t>
  </si>
  <si>
    <t>Sa</t>
  </si>
  <si>
    <t xml:space="preserve">Wasilla Intermodal Facilities: Alternatives Analysis August 2004 </t>
  </si>
  <si>
    <t>Case: Minimal</t>
  </si>
  <si>
    <t>Case: Expanded</t>
  </si>
  <si>
    <t>Case: More Expanded</t>
  </si>
  <si>
    <t>Commuter Opportunities 2012</t>
  </si>
  <si>
    <t>Railcar</t>
  </si>
  <si>
    <t>Sa+Su</t>
  </si>
  <si>
    <t>Anchorage Airport – Anchorage</t>
  </si>
  <si>
    <t>Girdwood – Anchorage Airport – Anchorage</t>
  </si>
  <si>
    <t>Anchorage – Anchorage Airport</t>
  </si>
  <si>
    <t>Anchorage – Anchorage Airport – Girdwood</t>
  </si>
  <si>
    <t>Wasilla – Anchorage – Anchorage Airport – Girdwood</t>
  </si>
  <si>
    <t>Alaska Railroad</t>
  </si>
  <si>
    <t>Alt.</t>
  </si>
  <si>
    <t>Northbound</t>
  </si>
  <si>
    <t>Denali Star</t>
  </si>
  <si>
    <t>Aurora Winter</t>
  </si>
  <si>
    <t>Winter Hurricane</t>
  </si>
  <si>
    <t>McKinley Explorer</t>
  </si>
  <si>
    <t>Commuter</t>
  </si>
  <si>
    <t>Motorcoach</t>
  </si>
  <si>
    <t>Glacier Discovery</t>
  </si>
  <si>
    <t>Coastal Classic</t>
  </si>
  <si>
    <t>13.5-12.9</t>
  </si>
  <si>
    <t>Sa 20.9-10.5</t>
  </si>
  <si>
    <t>1st Th/month 20.9-10.5</t>
  </si>
  <si>
    <t>13.5-16.9</t>
  </si>
  <si>
    <t>1.6-14.9</t>
  </si>
  <si>
    <t>9.5-13.9</t>
  </si>
  <si>
    <t>Dome WR D XS</t>
  </si>
  <si>
    <t>WR D XS</t>
  </si>
  <si>
    <t>Railcar D</t>
  </si>
  <si>
    <t>Dome WR XS</t>
  </si>
  <si>
    <t>from</t>
  </si>
  <si>
    <t>Grandview</t>
  </si>
  <si>
    <t>Seward</t>
  </si>
  <si>
    <t>Portage</t>
  </si>
  <si>
    <t>D</t>
  </si>
  <si>
    <t>|</t>
  </si>
  <si>
    <t>Girdwood</t>
  </si>
  <si>
    <t>A</t>
  </si>
  <si>
    <t>L 20:55</t>
  </si>
  <si>
    <t xml:space="preserve">  Anchorage Airport</t>
  </si>
  <si>
    <t>Spenard</t>
  </si>
  <si>
    <t>Anchorage</t>
  </si>
  <si>
    <t>Elmendorf</t>
  </si>
  <si>
    <t>Eagle River</t>
  </si>
  <si>
    <t>Birchwood</t>
  </si>
  <si>
    <t>Eklutna</t>
  </si>
  <si>
    <t>Matanuska</t>
  </si>
  <si>
    <t>Wasilla</t>
  </si>
  <si>
    <t>to</t>
  </si>
  <si>
    <t>Fairbanks</t>
  </si>
  <si>
    <t>Hurricane</t>
  </si>
  <si>
    <t>Denali</t>
  </si>
  <si>
    <t>The Winter Hurricane only have baggage service in Anchorage</t>
  </si>
  <si>
    <t>The McKinley Explorer is operated by Alaska Tour &amp; Travel</t>
  </si>
  <si>
    <t>L = Train may depart early from this stop when all reserved passengers are onboard.</t>
  </si>
  <si>
    <t>Southbound</t>
  </si>
  <si>
    <t>15.5-17.9</t>
  </si>
  <si>
    <t>14.5-13.9</t>
  </si>
  <si>
    <t>Su 20.9-10.5</t>
  </si>
  <si>
    <t>L 18:15</t>
  </si>
  <si>
    <t>L 08:00</t>
  </si>
  <si>
    <t>Glenn-Parks</t>
  </si>
  <si>
    <t>Not Sa</t>
  </si>
  <si>
    <t>Minimal</t>
  </si>
  <si>
    <t>Expanded</t>
  </si>
  <si>
    <t>More Expanded</t>
  </si>
  <si>
    <t>Dimond Center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</si>
</sst>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H:MM:SS"/>
    <numFmt numFmtId="166" formatCode="0.0"/>
    <numFmt numFmtId="167" formatCode="0"/>
    <numFmt numFmtId="168" formatCode="GENERAL"/>
    <numFmt numFmtId="169" formatCode="HH:MM"/>
    <numFmt numFmtId="170" formatCode="#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M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Border="1" applyAlignment="1">
      <alignment horizontal="center"/>
    </xf>
    <xf numFmtId="169" fontId="3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6"/>
  <sheetViews>
    <sheetView tabSelected="1" zoomScale="80" zoomScaleNormal="8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39.7109375" style="0" customWidth="1"/>
    <col min="3" max="16384" width="11.57421875" style="0" customWidth="1"/>
  </cols>
  <sheetData>
    <row r="1" ht="12.75">
      <c r="A1" t="s">
        <v>0</v>
      </c>
    </row>
    <row r="2" ht="12.75">
      <c r="A2" t="s">
        <v>1</v>
      </c>
    </row>
    <row r="3" spans="1:14" ht="12.75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1" t="s">
        <v>7</v>
      </c>
      <c r="G3" s="1" t="s">
        <v>8</v>
      </c>
      <c r="H3" s="1" t="s">
        <v>9</v>
      </c>
      <c r="I3" s="2" t="s">
        <v>6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12.75">
      <c r="A4" s="3">
        <v>1</v>
      </c>
      <c r="B4" s="4" t="s">
        <v>15</v>
      </c>
      <c r="C4">
        <v>85</v>
      </c>
      <c r="D4" s="5">
        <v>0.05416666666666667</v>
      </c>
      <c r="F4" s="3" t="s">
        <v>16</v>
      </c>
      <c r="G4" s="6" t="s">
        <v>17</v>
      </c>
      <c r="H4" s="7">
        <f>C4/D4/24</f>
        <v>65.38461538461539</v>
      </c>
      <c r="J4" s="4" t="s">
        <v>18</v>
      </c>
      <c r="K4">
        <v>1</v>
      </c>
      <c r="L4" s="8">
        <f>K4*C4</f>
        <v>85</v>
      </c>
      <c r="M4" s="4">
        <v>5</v>
      </c>
      <c r="N4" s="4">
        <f>M4*C4</f>
        <v>425</v>
      </c>
    </row>
    <row r="5" spans="1:14" ht="12.75">
      <c r="A5" s="3">
        <v>2</v>
      </c>
      <c r="B5" s="4" t="s">
        <v>19</v>
      </c>
      <c r="C5">
        <v>85</v>
      </c>
      <c r="D5" s="5">
        <v>0.05416666666666667</v>
      </c>
      <c r="F5" s="3" t="s">
        <v>16</v>
      </c>
      <c r="G5" s="6" t="s">
        <v>17</v>
      </c>
      <c r="H5" s="7">
        <f>C5/D5/24</f>
        <v>65.38461538461539</v>
      </c>
      <c r="J5" s="4" t="s">
        <v>20</v>
      </c>
      <c r="K5">
        <v>1</v>
      </c>
      <c r="L5" s="8">
        <f>K5*C5</f>
        <v>85</v>
      </c>
      <c r="M5" s="4">
        <v>5</v>
      </c>
      <c r="N5" s="4">
        <f>M5*C5</f>
        <v>425</v>
      </c>
    </row>
    <row r="6" spans="1:14" ht="12.75">
      <c r="A6" s="3">
        <v>3</v>
      </c>
      <c r="B6" s="4" t="s">
        <v>15</v>
      </c>
      <c r="C6">
        <v>85</v>
      </c>
      <c r="D6" s="5">
        <v>0.05416666666666667</v>
      </c>
      <c r="F6" s="3" t="s">
        <v>16</v>
      </c>
      <c r="G6" s="6" t="s">
        <v>17</v>
      </c>
      <c r="H6" s="7">
        <f>C6/D6/24</f>
        <v>65.38461538461539</v>
      </c>
      <c r="J6" s="4" t="s">
        <v>18</v>
      </c>
      <c r="K6">
        <v>1</v>
      </c>
      <c r="L6" s="8">
        <f>K6*C6</f>
        <v>85</v>
      </c>
      <c r="M6" s="4">
        <v>5</v>
      </c>
      <c r="N6" s="4">
        <f>M6*C6</f>
        <v>425</v>
      </c>
    </row>
    <row r="7" spans="1:14" ht="12.75">
      <c r="A7" s="3">
        <v>4</v>
      </c>
      <c r="B7" s="4" t="s">
        <v>19</v>
      </c>
      <c r="C7">
        <v>85</v>
      </c>
      <c r="D7" s="5">
        <v>0.05416666666666667</v>
      </c>
      <c r="F7" s="3" t="s">
        <v>16</v>
      </c>
      <c r="G7" s="6" t="s">
        <v>17</v>
      </c>
      <c r="H7" s="7">
        <f>C7/D7/24</f>
        <v>65.38461538461539</v>
      </c>
      <c r="J7" s="4" t="s">
        <v>20</v>
      </c>
      <c r="K7">
        <v>1</v>
      </c>
      <c r="L7" s="8">
        <f>K7*C7</f>
        <v>85</v>
      </c>
      <c r="M7" s="4">
        <v>5</v>
      </c>
      <c r="N7" s="4">
        <f>M7*C7</f>
        <v>425</v>
      </c>
    </row>
    <row r="8" spans="1:14" ht="12.75">
      <c r="A8" s="3">
        <v>5</v>
      </c>
      <c r="B8" s="4" t="s">
        <v>15</v>
      </c>
      <c r="C8">
        <v>85</v>
      </c>
      <c r="D8" s="5">
        <v>0.05416666666666667</v>
      </c>
      <c r="F8" s="3" t="s">
        <v>16</v>
      </c>
      <c r="G8" s="6" t="s">
        <v>17</v>
      </c>
      <c r="H8" s="7">
        <f>C8/D8/24</f>
        <v>65.38461538461539</v>
      </c>
      <c r="J8" s="4" t="s">
        <v>18</v>
      </c>
      <c r="K8">
        <v>1</v>
      </c>
      <c r="L8" s="8">
        <f>K8*C8</f>
        <v>85</v>
      </c>
      <c r="M8" s="4">
        <v>5</v>
      </c>
      <c r="N8" s="4">
        <f>M8*C8</f>
        <v>425</v>
      </c>
    </row>
    <row r="9" spans="1:14" ht="12.75">
      <c r="A9" s="3">
        <v>6</v>
      </c>
      <c r="B9" s="4" t="s">
        <v>19</v>
      </c>
      <c r="C9">
        <v>85</v>
      </c>
      <c r="D9" s="5">
        <v>0.05416666666666667</v>
      </c>
      <c r="F9" s="3" t="s">
        <v>16</v>
      </c>
      <c r="G9" s="6" t="s">
        <v>17</v>
      </c>
      <c r="H9" s="7">
        <f>C9/D9/24</f>
        <v>65.38461538461539</v>
      </c>
      <c r="J9" s="4" t="s">
        <v>20</v>
      </c>
      <c r="K9">
        <v>1</v>
      </c>
      <c r="L9" s="8">
        <f>K9*C9</f>
        <v>85</v>
      </c>
      <c r="M9" s="4">
        <v>5</v>
      </c>
      <c r="N9" s="4">
        <f>M9*C9</f>
        <v>425</v>
      </c>
    </row>
    <row r="10" spans="11:14" ht="12.75">
      <c r="K10" s="9">
        <f>SUM(K4:K9)</f>
        <v>6</v>
      </c>
      <c r="L10" s="9">
        <f>SUM(L4:L9)</f>
        <v>510</v>
      </c>
      <c r="M10" s="9">
        <f>SUM(M4:M9)</f>
        <v>30</v>
      </c>
      <c r="N10" s="9">
        <f>SUM(N4:N9)</f>
        <v>2550</v>
      </c>
    </row>
    <row r="11" ht="12.75">
      <c r="A11" t="s">
        <v>0</v>
      </c>
    </row>
    <row r="12" ht="12.75">
      <c r="A12" t="s">
        <v>21</v>
      </c>
    </row>
    <row r="13" spans="1:14" ht="12.75">
      <c r="A13" s="1" t="s">
        <v>2</v>
      </c>
      <c r="B13" s="1" t="s">
        <v>3</v>
      </c>
      <c r="C13" s="1" t="s">
        <v>4</v>
      </c>
      <c r="D13" s="1" t="s">
        <v>5</v>
      </c>
      <c r="E13" s="2" t="s">
        <v>6</v>
      </c>
      <c r="F13" s="1" t="s">
        <v>7</v>
      </c>
      <c r="G13" s="1" t="s">
        <v>8</v>
      </c>
      <c r="H13" s="1" t="s">
        <v>9</v>
      </c>
      <c r="I13" s="2" t="s">
        <v>6</v>
      </c>
      <c r="J13" s="1" t="s">
        <v>10</v>
      </c>
      <c r="K13" s="1" t="s">
        <v>11</v>
      </c>
      <c r="L13" s="1" t="s">
        <v>12</v>
      </c>
      <c r="M13" s="1" t="s">
        <v>13</v>
      </c>
      <c r="N13" s="1" t="s">
        <v>14</v>
      </c>
    </row>
    <row r="14" spans="1:14" ht="12.75">
      <c r="A14" s="3">
        <v>1</v>
      </c>
      <c r="B14" s="4" t="s">
        <v>15</v>
      </c>
      <c r="C14">
        <v>85</v>
      </c>
      <c r="D14" s="5">
        <v>0.05416666666666667</v>
      </c>
      <c r="F14" s="3" t="s">
        <v>16</v>
      </c>
      <c r="G14" s="6" t="s">
        <v>17</v>
      </c>
      <c r="H14" s="7">
        <f>C14/D14/24</f>
        <v>65.38461538461539</v>
      </c>
      <c r="J14" s="4" t="s">
        <v>18</v>
      </c>
      <c r="K14">
        <v>1</v>
      </c>
      <c r="L14" s="8">
        <f>K14*C14</f>
        <v>85</v>
      </c>
      <c r="M14" s="4">
        <v>5</v>
      </c>
      <c r="N14" s="4">
        <f>M14*C14</f>
        <v>425</v>
      </c>
    </row>
    <row r="15" spans="1:14" ht="12.75">
      <c r="A15" s="3">
        <v>2</v>
      </c>
      <c r="B15" s="4" t="s">
        <v>19</v>
      </c>
      <c r="C15">
        <v>85</v>
      </c>
      <c r="D15" s="5">
        <v>0.05416666666666667</v>
      </c>
      <c r="F15" s="3" t="s">
        <v>16</v>
      </c>
      <c r="G15" s="6" t="s">
        <v>17</v>
      </c>
      <c r="H15" s="7">
        <f>C15/D15/24</f>
        <v>65.38461538461539</v>
      </c>
      <c r="J15" s="4" t="s">
        <v>20</v>
      </c>
      <c r="K15">
        <v>1</v>
      </c>
      <c r="L15" s="8">
        <f>K15*C15</f>
        <v>85</v>
      </c>
      <c r="M15" s="4">
        <v>5</v>
      </c>
      <c r="N15" s="4">
        <f>M15*C15</f>
        <v>425</v>
      </c>
    </row>
    <row r="16" spans="1:14" ht="12.75">
      <c r="A16" s="3">
        <v>3</v>
      </c>
      <c r="B16" s="4" t="s">
        <v>15</v>
      </c>
      <c r="C16">
        <v>85</v>
      </c>
      <c r="D16" s="5">
        <v>0.05416666666666667</v>
      </c>
      <c r="F16" s="3" t="s">
        <v>16</v>
      </c>
      <c r="G16" s="6" t="s">
        <v>17</v>
      </c>
      <c r="H16" s="7">
        <f>C16/D16/24</f>
        <v>65.38461538461539</v>
      </c>
      <c r="J16" s="4" t="s">
        <v>18</v>
      </c>
      <c r="K16">
        <v>1</v>
      </c>
      <c r="L16" s="8">
        <f>K16*C16</f>
        <v>85</v>
      </c>
      <c r="M16" s="4">
        <v>5</v>
      </c>
      <c r="N16" s="4">
        <f>M16*C16</f>
        <v>425</v>
      </c>
    </row>
    <row r="17" spans="1:14" ht="12.75">
      <c r="A17" s="3">
        <v>4</v>
      </c>
      <c r="B17" s="4" t="s">
        <v>19</v>
      </c>
      <c r="C17">
        <v>85</v>
      </c>
      <c r="D17" s="5">
        <v>0.05416666666666667</v>
      </c>
      <c r="F17" s="3" t="s">
        <v>16</v>
      </c>
      <c r="G17" s="6" t="s">
        <v>17</v>
      </c>
      <c r="H17" s="7">
        <f>C17/D17/24</f>
        <v>65.38461538461539</v>
      </c>
      <c r="J17" s="4" t="s">
        <v>20</v>
      </c>
      <c r="K17">
        <v>1</v>
      </c>
      <c r="L17" s="8">
        <f>K17*C17</f>
        <v>85</v>
      </c>
      <c r="M17" s="4">
        <v>5</v>
      </c>
      <c r="N17" s="4">
        <f>M17*C17</f>
        <v>425</v>
      </c>
    </row>
    <row r="18" spans="1:14" ht="12.75">
      <c r="A18" s="3">
        <v>5</v>
      </c>
      <c r="B18" s="4" t="s">
        <v>15</v>
      </c>
      <c r="C18">
        <v>85</v>
      </c>
      <c r="D18" s="5">
        <v>0.05416666666666667</v>
      </c>
      <c r="F18" s="3" t="s">
        <v>16</v>
      </c>
      <c r="G18" s="6" t="s">
        <v>17</v>
      </c>
      <c r="H18" s="7">
        <f>C18/D18/24</f>
        <v>65.38461538461539</v>
      </c>
      <c r="J18" s="4" t="s">
        <v>18</v>
      </c>
      <c r="K18">
        <v>1</v>
      </c>
      <c r="L18" s="8">
        <f>K18*C18</f>
        <v>85</v>
      </c>
      <c r="M18" s="4">
        <v>5</v>
      </c>
      <c r="N18" s="4">
        <f>M18*C18</f>
        <v>425</v>
      </c>
    </row>
    <row r="19" spans="1:14" ht="12.75">
      <c r="A19" s="3">
        <v>6</v>
      </c>
      <c r="B19" s="4" t="s">
        <v>19</v>
      </c>
      <c r="C19">
        <v>85</v>
      </c>
      <c r="D19" s="5">
        <v>0.05416666666666667</v>
      </c>
      <c r="F19" s="3" t="s">
        <v>16</v>
      </c>
      <c r="G19" s="6" t="s">
        <v>17</v>
      </c>
      <c r="H19" s="7">
        <f>C19/D19/24</f>
        <v>65.38461538461539</v>
      </c>
      <c r="J19" s="4" t="s">
        <v>20</v>
      </c>
      <c r="K19">
        <v>1</v>
      </c>
      <c r="L19" s="8">
        <f>K19*C19</f>
        <v>85</v>
      </c>
      <c r="M19" s="4">
        <v>5</v>
      </c>
      <c r="N19" s="4">
        <f>M19*C19</f>
        <v>425</v>
      </c>
    </row>
    <row r="20" spans="1:14" ht="12.75">
      <c r="A20" s="3">
        <v>7</v>
      </c>
      <c r="B20" s="4" t="s">
        <v>15</v>
      </c>
      <c r="C20">
        <v>85</v>
      </c>
      <c r="D20" s="5">
        <v>0.05416666666666667</v>
      </c>
      <c r="F20" s="3" t="s">
        <v>16</v>
      </c>
      <c r="G20" s="6" t="s">
        <v>17</v>
      </c>
      <c r="H20" s="7">
        <f>C20/D20/24</f>
        <v>65.38461538461539</v>
      </c>
      <c r="J20" s="4" t="s">
        <v>18</v>
      </c>
      <c r="K20">
        <v>1</v>
      </c>
      <c r="L20" s="8">
        <f>K20*C20</f>
        <v>85</v>
      </c>
      <c r="M20" s="4">
        <v>5</v>
      </c>
      <c r="N20" s="4">
        <f>M20*C20</f>
        <v>425</v>
      </c>
    </row>
    <row r="21" spans="1:14" ht="12.75">
      <c r="A21" s="3">
        <v>8</v>
      </c>
      <c r="B21" s="4" t="s">
        <v>19</v>
      </c>
      <c r="C21">
        <v>85</v>
      </c>
      <c r="D21" s="5">
        <v>0.05416666666666667</v>
      </c>
      <c r="F21" s="3" t="s">
        <v>16</v>
      </c>
      <c r="G21" s="6" t="s">
        <v>17</v>
      </c>
      <c r="H21" s="7">
        <f>C21/D21/24</f>
        <v>65.38461538461539</v>
      </c>
      <c r="J21" s="4" t="s">
        <v>20</v>
      </c>
      <c r="K21">
        <v>1</v>
      </c>
      <c r="L21" s="8">
        <f>K21*C21</f>
        <v>85</v>
      </c>
      <c r="M21" s="4">
        <v>5</v>
      </c>
      <c r="N21" s="4">
        <f>M21*C21</f>
        <v>425</v>
      </c>
    </row>
    <row r="22" spans="11:14" ht="12.75">
      <c r="K22" s="9">
        <f>SUM(K14:K21)</f>
        <v>8</v>
      </c>
      <c r="L22" s="9">
        <f>SUM(L14:L21)</f>
        <v>680</v>
      </c>
      <c r="M22" s="9">
        <f>SUM(M14:M21)</f>
        <v>40</v>
      </c>
      <c r="N22" s="9">
        <f>SUM(N14:N21)</f>
        <v>3400</v>
      </c>
    </row>
    <row r="23" ht="12.75">
      <c r="A23" t="s">
        <v>0</v>
      </c>
    </row>
    <row r="24" ht="12.75">
      <c r="A24" t="s">
        <v>22</v>
      </c>
    </row>
    <row r="25" spans="1:14" ht="12.75">
      <c r="A25" s="1" t="s">
        <v>2</v>
      </c>
      <c r="B25" s="1" t="s">
        <v>3</v>
      </c>
      <c r="C25" s="1" t="s">
        <v>4</v>
      </c>
      <c r="D25" s="1" t="s">
        <v>5</v>
      </c>
      <c r="E25" s="2" t="s">
        <v>6</v>
      </c>
      <c r="F25" s="1" t="s">
        <v>7</v>
      </c>
      <c r="G25" s="1" t="s">
        <v>8</v>
      </c>
      <c r="H25" s="1" t="s">
        <v>9</v>
      </c>
      <c r="I25" s="2" t="s">
        <v>6</v>
      </c>
      <c r="J25" s="1" t="s">
        <v>10</v>
      </c>
      <c r="K25" s="1" t="s">
        <v>11</v>
      </c>
      <c r="L25" s="1" t="s">
        <v>12</v>
      </c>
      <c r="M25" s="1" t="s">
        <v>13</v>
      </c>
      <c r="N25" s="1" t="s">
        <v>14</v>
      </c>
    </row>
    <row r="26" spans="1:14" ht="12.75">
      <c r="A26" s="3">
        <v>1</v>
      </c>
      <c r="B26" s="4" t="s">
        <v>15</v>
      </c>
      <c r="C26">
        <v>85</v>
      </c>
      <c r="D26" s="10">
        <v>0.050694444444444445</v>
      </c>
      <c r="F26" s="3" t="s">
        <v>16</v>
      </c>
      <c r="G26" s="6" t="s">
        <v>17</v>
      </c>
      <c r="H26" s="7">
        <f>C26/D26/24</f>
        <v>69.86301369863014</v>
      </c>
      <c r="J26" s="4" t="s">
        <v>18</v>
      </c>
      <c r="K26">
        <v>1</v>
      </c>
      <c r="L26" s="8">
        <f>K26*C26</f>
        <v>85</v>
      </c>
      <c r="M26" s="4">
        <v>5</v>
      </c>
      <c r="N26" s="4">
        <f>M26*C26</f>
        <v>425</v>
      </c>
    </row>
    <row r="27" spans="1:14" ht="12.75">
      <c r="A27" s="3">
        <v>2</v>
      </c>
      <c r="B27" s="4" t="s">
        <v>19</v>
      </c>
      <c r="C27">
        <v>85</v>
      </c>
      <c r="D27" s="10">
        <v>0.050694444444444445</v>
      </c>
      <c r="F27" s="3" t="s">
        <v>16</v>
      </c>
      <c r="G27" s="6" t="s">
        <v>17</v>
      </c>
      <c r="H27" s="7">
        <f>C27/D27/24</f>
        <v>69.86301369863014</v>
      </c>
      <c r="J27" s="4" t="s">
        <v>20</v>
      </c>
      <c r="K27">
        <v>1</v>
      </c>
      <c r="L27" s="8">
        <f>K27*C27</f>
        <v>85</v>
      </c>
      <c r="M27" s="4">
        <v>5</v>
      </c>
      <c r="N27" s="4">
        <f>M27*C27</f>
        <v>425</v>
      </c>
    </row>
    <row r="28" spans="1:14" ht="12.75">
      <c r="A28" s="3">
        <v>3</v>
      </c>
      <c r="B28" s="4" t="s">
        <v>15</v>
      </c>
      <c r="C28">
        <v>85</v>
      </c>
      <c r="D28" s="10">
        <v>0.050694444444444445</v>
      </c>
      <c r="F28" s="3" t="s">
        <v>16</v>
      </c>
      <c r="G28" s="6" t="s">
        <v>17</v>
      </c>
      <c r="H28" s="7">
        <f>C28/D28/24</f>
        <v>69.86301369863014</v>
      </c>
      <c r="J28" s="4" t="s">
        <v>18</v>
      </c>
      <c r="K28">
        <v>1</v>
      </c>
      <c r="L28" s="8">
        <f>K28*C28</f>
        <v>85</v>
      </c>
      <c r="M28" s="4">
        <v>5</v>
      </c>
      <c r="N28" s="4">
        <f>M28*C28</f>
        <v>425</v>
      </c>
    </row>
    <row r="29" spans="1:14" ht="12.75">
      <c r="A29" s="3">
        <v>4</v>
      </c>
      <c r="B29" s="4" t="s">
        <v>19</v>
      </c>
      <c r="C29">
        <v>85</v>
      </c>
      <c r="D29" s="10">
        <v>0.050694444444444445</v>
      </c>
      <c r="F29" s="3" t="s">
        <v>16</v>
      </c>
      <c r="G29" s="6" t="s">
        <v>17</v>
      </c>
      <c r="H29" s="7">
        <f>C29/D29/24</f>
        <v>69.86301369863014</v>
      </c>
      <c r="J29" s="4" t="s">
        <v>20</v>
      </c>
      <c r="K29">
        <v>1</v>
      </c>
      <c r="L29" s="8">
        <f>K29*C29</f>
        <v>85</v>
      </c>
      <c r="M29" s="4">
        <v>5</v>
      </c>
      <c r="N29" s="4">
        <f>M29*C29</f>
        <v>425</v>
      </c>
    </row>
    <row r="30" spans="1:14" ht="12.75">
      <c r="A30" s="3">
        <v>5</v>
      </c>
      <c r="B30" s="4" t="s">
        <v>15</v>
      </c>
      <c r="C30">
        <v>85</v>
      </c>
      <c r="D30" s="10">
        <v>0.050694444444444445</v>
      </c>
      <c r="F30" s="3" t="s">
        <v>16</v>
      </c>
      <c r="G30" s="6" t="s">
        <v>17</v>
      </c>
      <c r="H30" s="7">
        <f>C30/D30/24</f>
        <v>69.86301369863014</v>
      </c>
      <c r="J30" s="4" t="s">
        <v>18</v>
      </c>
      <c r="K30">
        <v>1</v>
      </c>
      <c r="L30" s="8">
        <f>K30*C30</f>
        <v>85</v>
      </c>
      <c r="M30" s="4">
        <v>5</v>
      </c>
      <c r="N30" s="4">
        <f>M30*C30</f>
        <v>425</v>
      </c>
    </row>
    <row r="31" spans="1:14" ht="12.75">
      <c r="A31" s="3">
        <v>6</v>
      </c>
      <c r="B31" s="4" t="s">
        <v>19</v>
      </c>
      <c r="C31">
        <v>85</v>
      </c>
      <c r="D31" s="10">
        <v>0.050694444444444445</v>
      </c>
      <c r="F31" s="3" t="s">
        <v>16</v>
      </c>
      <c r="G31" s="6" t="s">
        <v>17</v>
      </c>
      <c r="H31" s="7">
        <f>C31/D31/24</f>
        <v>69.86301369863014</v>
      </c>
      <c r="J31" s="4" t="s">
        <v>20</v>
      </c>
      <c r="K31">
        <v>1</v>
      </c>
      <c r="L31" s="8">
        <f>K31*C31</f>
        <v>85</v>
      </c>
      <c r="M31" s="4">
        <v>5</v>
      </c>
      <c r="N31" s="4">
        <f>M31*C31</f>
        <v>425</v>
      </c>
    </row>
    <row r="32" spans="11:14" ht="12.75">
      <c r="K32" s="9">
        <f>SUM(K26:K31)</f>
        <v>6</v>
      </c>
      <c r="L32" s="9">
        <f>SUM(L26:L31)</f>
        <v>510</v>
      </c>
      <c r="M32" s="9">
        <f>SUM(M26:M31)</f>
        <v>30</v>
      </c>
      <c r="N32" s="9">
        <f>SUM(N26:N31)</f>
        <v>2550</v>
      </c>
    </row>
    <row r="33" ht="12.75">
      <c r="A33" t="s">
        <v>0</v>
      </c>
    </row>
    <row r="34" ht="12.75">
      <c r="A34" t="s">
        <v>23</v>
      </c>
    </row>
    <row r="35" spans="1:14" ht="12.75">
      <c r="A35" s="1" t="s">
        <v>2</v>
      </c>
      <c r="B35" s="1" t="s">
        <v>3</v>
      </c>
      <c r="C35" s="1" t="s">
        <v>4</v>
      </c>
      <c r="D35" s="1" t="s">
        <v>5</v>
      </c>
      <c r="E35" s="2" t="s">
        <v>6</v>
      </c>
      <c r="F35" s="1" t="s">
        <v>7</v>
      </c>
      <c r="G35" s="1" t="s">
        <v>8</v>
      </c>
      <c r="H35" s="1" t="s">
        <v>9</v>
      </c>
      <c r="I35" s="2" t="s">
        <v>6</v>
      </c>
      <c r="J35" s="1" t="s">
        <v>10</v>
      </c>
      <c r="K35" s="1" t="s">
        <v>11</v>
      </c>
      <c r="L35" s="1" t="s">
        <v>12</v>
      </c>
      <c r="M35" s="1" t="s">
        <v>13</v>
      </c>
      <c r="N35" s="1" t="s">
        <v>14</v>
      </c>
    </row>
    <row r="36" spans="1:14" ht="12.75">
      <c r="A36" s="3">
        <v>1</v>
      </c>
      <c r="B36" s="4" t="s">
        <v>15</v>
      </c>
      <c r="C36">
        <v>85</v>
      </c>
      <c r="D36" s="10">
        <v>0.050694444444444445</v>
      </c>
      <c r="F36" s="3" t="s">
        <v>16</v>
      </c>
      <c r="G36" s="6" t="s">
        <v>17</v>
      </c>
      <c r="H36" s="7">
        <f>C36/D36/24</f>
        <v>69.86301369863014</v>
      </c>
      <c r="J36" s="4" t="s">
        <v>18</v>
      </c>
      <c r="K36">
        <v>1</v>
      </c>
      <c r="L36" s="8">
        <f>K36*C36</f>
        <v>85</v>
      </c>
      <c r="M36" s="4">
        <v>5</v>
      </c>
      <c r="N36" s="4">
        <f>M36*C36</f>
        <v>425</v>
      </c>
    </row>
    <row r="37" spans="1:14" ht="12.75">
      <c r="A37" s="3">
        <v>2</v>
      </c>
      <c r="B37" s="4" t="s">
        <v>19</v>
      </c>
      <c r="C37">
        <v>85</v>
      </c>
      <c r="D37" s="10">
        <v>0.050694444444444445</v>
      </c>
      <c r="F37" s="3" t="s">
        <v>16</v>
      </c>
      <c r="G37" s="6" t="s">
        <v>17</v>
      </c>
      <c r="H37" s="7">
        <f>C37/D37/24</f>
        <v>69.86301369863014</v>
      </c>
      <c r="J37" s="4" t="s">
        <v>20</v>
      </c>
      <c r="K37">
        <v>1</v>
      </c>
      <c r="L37" s="8">
        <f>K37*C37</f>
        <v>85</v>
      </c>
      <c r="M37" s="4">
        <v>5</v>
      </c>
      <c r="N37" s="4">
        <f>M37*C37</f>
        <v>425</v>
      </c>
    </row>
    <row r="38" spans="1:14" ht="12.75">
      <c r="A38" s="3">
        <v>3</v>
      </c>
      <c r="B38" s="4" t="s">
        <v>15</v>
      </c>
      <c r="C38">
        <v>85</v>
      </c>
      <c r="D38" s="10">
        <v>0.050694444444444445</v>
      </c>
      <c r="F38" s="3" t="s">
        <v>16</v>
      </c>
      <c r="G38" s="6" t="s">
        <v>17</v>
      </c>
      <c r="H38" s="7">
        <f>C38/D38/24</f>
        <v>69.86301369863014</v>
      </c>
      <c r="J38" s="4" t="s">
        <v>18</v>
      </c>
      <c r="K38">
        <v>1</v>
      </c>
      <c r="L38" s="8">
        <f>K38*C38</f>
        <v>85</v>
      </c>
      <c r="M38" s="4">
        <v>5</v>
      </c>
      <c r="N38" s="4">
        <f>M38*C38</f>
        <v>425</v>
      </c>
    </row>
    <row r="39" spans="1:14" ht="12.75">
      <c r="A39" s="3">
        <v>4</v>
      </c>
      <c r="B39" s="4" t="s">
        <v>19</v>
      </c>
      <c r="C39">
        <v>85</v>
      </c>
      <c r="D39" s="10">
        <v>0.050694444444444445</v>
      </c>
      <c r="F39" s="3" t="s">
        <v>16</v>
      </c>
      <c r="G39" s="6" t="s">
        <v>17</v>
      </c>
      <c r="H39" s="7">
        <f>C39/D39/24</f>
        <v>69.86301369863014</v>
      </c>
      <c r="J39" s="4" t="s">
        <v>20</v>
      </c>
      <c r="K39">
        <v>1</v>
      </c>
      <c r="L39" s="8">
        <f>K39*C39</f>
        <v>85</v>
      </c>
      <c r="M39" s="4">
        <v>5</v>
      </c>
      <c r="N39" s="4">
        <f>M39*C39</f>
        <v>425</v>
      </c>
    </row>
    <row r="40" spans="1:14" ht="12.75">
      <c r="A40" s="3">
        <v>5</v>
      </c>
      <c r="B40" s="4" t="s">
        <v>15</v>
      </c>
      <c r="C40">
        <v>85</v>
      </c>
      <c r="D40" s="10">
        <v>0.050694444444444445</v>
      </c>
      <c r="F40" s="3" t="s">
        <v>16</v>
      </c>
      <c r="G40" s="6" t="s">
        <v>17</v>
      </c>
      <c r="H40" s="7">
        <f>C40/D40/24</f>
        <v>69.86301369863014</v>
      </c>
      <c r="J40" s="4" t="s">
        <v>18</v>
      </c>
      <c r="K40">
        <v>1</v>
      </c>
      <c r="L40" s="8">
        <f>K40*C40</f>
        <v>85</v>
      </c>
      <c r="M40" s="4">
        <v>5</v>
      </c>
      <c r="N40" s="4">
        <f>M40*C40</f>
        <v>425</v>
      </c>
    </row>
    <row r="41" spans="1:14" ht="12.75">
      <c r="A41" s="3">
        <v>6</v>
      </c>
      <c r="B41" s="4" t="s">
        <v>19</v>
      </c>
      <c r="C41">
        <v>85</v>
      </c>
      <c r="D41" s="10">
        <v>0.050694444444444445</v>
      </c>
      <c r="F41" s="3" t="s">
        <v>16</v>
      </c>
      <c r="G41" s="6" t="s">
        <v>17</v>
      </c>
      <c r="H41" s="7">
        <f>C41/D41/24</f>
        <v>69.86301369863014</v>
      </c>
      <c r="J41" s="4" t="s">
        <v>20</v>
      </c>
      <c r="K41">
        <v>1</v>
      </c>
      <c r="L41" s="8">
        <f>K41*C41</f>
        <v>85</v>
      </c>
      <c r="M41" s="4">
        <v>5</v>
      </c>
      <c r="N41" s="4">
        <f>M41*C41</f>
        <v>425</v>
      </c>
    </row>
    <row r="42" spans="1:14" ht="12.75">
      <c r="A42" s="3">
        <v>7</v>
      </c>
      <c r="B42" s="4" t="s">
        <v>15</v>
      </c>
      <c r="C42">
        <v>85</v>
      </c>
      <c r="D42" s="10">
        <v>0.050694444444444445</v>
      </c>
      <c r="F42" s="3" t="s">
        <v>16</v>
      </c>
      <c r="G42" s="6" t="s">
        <v>17</v>
      </c>
      <c r="H42" s="7">
        <f>C42/D42/24</f>
        <v>69.86301369863014</v>
      </c>
      <c r="J42" s="4" t="s">
        <v>18</v>
      </c>
      <c r="K42">
        <v>1</v>
      </c>
      <c r="L42" s="8">
        <f>K42*C42</f>
        <v>85</v>
      </c>
      <c r="M42" s="4">
        <v>5</v>
      </c>
      <c r="N42" s="4">
        <f>M42*C42</f>
        <v>425</v>
      </c>
    </row>
    <row r="43" spans="1:14" ht="12.75">
      <c r="A43" s="3">
        <v>8</v>
      </c>
      <c r="B43" s="4" t="s">
        <v>19</v>
      </c>
      <c r="C43">
        <v>85</v>
      </c>
      <c r="D43" s="10">
        <v>0.050694444444444445</v>
      </c>
      <c r="F43" s="3" t="s">
        <v>16</v>
      </c>
      <c r="G43" s="6" t="s">
        <v>17</v>
      </c>
      <c r="H43" s="7">
        <f>C43/D43/24</f>
        <v>69.86301369863014</v>
      </c>
      <c r="J43" s="4" t="s">
        <v>20</v>
      </c>
      <c r="K43">
        <v>1</v>
      </c>
      <c r="L43" s="8">
        <f>K43*C43</f>
        <v>85</v>
      </c>
      <c r="M43" s="4">
        <v>5</v>
      </c>
      <c r="N43" s="4">
        <f>M43*C43</f>
        <v>425</v>
      </c>
    </row>
    <row r="44" spans="11:14" ht="12.75">
      <c r="K44" s="9">
        <f>SUM(K36:K43)</f>
        <v>8</v>
      </c>
      <c r="L44" s="9">
        <f>SUM(L36:L43)</f>
        <v>680</v>
      </c>
      <c r="M44" s="9">
        <f>SUM(M36:M43)</f>
        <v>40</v>
      </c>
      <c r="N44" s="9">
        <f>SUM(N36:N43)</f>
        <v>3400</v>
      </c>
    </row>
    <row r="45" ht="12.75">
      <c r="A45" t="s">
        <v>0</v>
      </c>
    </row>
    <row r="46" ht="12.75">
      <c r="A46" s="11" t="s">
        <v>24</v>
      </c>
    </row>
    <row r="47" ht="12.75">
      <c r="A47" t="s">
        <v>25</v>
      </c>
    </row>
    <row r="48" spans="1:14" ht="12.75">
      <c r="A48" s="1" t="s">
        <v>2</v>
      </c>
      <c r="B48" s="1" t="s">
        <v>3</v>
      </c>
      <c r="C48" s="1" t="s">
        <v>4</v>
      </c>
      <c r="D48" s="1" t="s">
        <v>5</v>
      </c>
      <c r="E48" s="2" t="s">
        <v>6</v>
      </c>
      <c r="F48" s="1" t="s">
        <v>7</v>
      </c>
      <c r="G48" s="1" t="s">
        <v>8</v>
      </c>
      <c r="H48" s="1" t="s">
        <v>9</v>
      </c>
      <c r="I48" s="2" t="s">
        <v>6</v>
      </c>
      <c r="J48" s="1" t="s">
        <v>10</v>
      </c>
      <c r="K48" s="1" t="s">
        <v>11</v>
      </c>
      <c r="L48" s="1" t="s">
        <v>12</v>
      </c>
      <c r="M48" s="1" t="s">
        <v>13</v>
      </c>
      <c r="N48" s="1" t="s">
        <v>14</v>
      </c>
    </row>
    <row r="49" spans="1:14" ht="12.75">
      <c r="A49" s="3">
        <v>1</v>
      </c>
      <c r="B49" s="4" t="s">
        <v>26</v>
      </c>
      <c r="C49">
        <v>73</v>
      </c>
      <c r="D49" s="10">
        <v>0.03819444444444445</v>
      </c>
      <c r="F49" s="3" t="s">
        <v>16</v>
      </c>
      <c r="G49" s="6" t="s">
        <v>17</v>
      </c>
      <c r="H49" s="7">
        <f>C49/D49/24</f>
        <v>79.63636363636363</v>
      </c>
      <c r="J49" s="4" t="s">
        <v>18</v>
      </c>
      <c r="K49">
        <v>1</v>
      </c>
      <c r="L49" s="8">
        <f>K49*C49</f>
        <v>73</v>
      </c>
      <c r="M49" s="4">
        <v>5</v>
      </c>
      <c r="N49" s="4">
        <f>M49*C49</f>
        <v>365</v>
      </c>
    </row>
    <row r="50" spans="1:14" ht="12.75">
      <c r="A50" s="3">
        <v>2</v>
      </c>
      <c r="B50" s="4" t="s">
        <v>27</v>
      </c>
      <c r="C50">
        <v>73</v>
      </c>
      <c r="D50" s="10">
        <v>0.03819444444444445</v>
      </c>
      <c r="F50" s="3" t="s">
        <v>16</v>
      </c>
      <c r="G50" s="6" t="s">
        <v>17</v>
      </c>
      <c r="H50" s="7">
        <f>C50/D50/24</f>
        <v>79.63636363636363</v>
      </c>
      <c r="J50" s="4" t="s">
        <v>20</v>
      </c>
      <c r="K50">
        <v>1</v>
      </c>
      <c r="L50" s="8">
        <f>K50*C50</f>
        <v>73</v>
      </c>
      <c r="M50" s="4">
        <v>5</v>
      </c>
      <c r="N50" s="4">
        <f>M50*C50</f>
        <v>365</v>
      </c>
    </row>
    <row r="51" spans="1:14" ht="12.75">
      <c r="A51" s="3">
        <v>3</v>
      </c>
      <c r="B51" s="4" t="s">
        <v>26</v>
      </c>
      <c r="C51">
        <v>73</v>
      </c>
      <c r="D51" s="10">
        <v>0.03819444444444445</v>
      </c>
      <c r="F51" s="3" t="s">
        <v>16</v>
      </c>
      <c r="G51" s="6" t="s">
        <v>17</v>
      </c>
      <c r="H51" s="7">
        <f>C51/D51/24</f>
        <v>79.63636363636363</v>
      </c>
      <c r="J51" s="4" t="s">
        <v>18</v>
      </c>
      <c r="K51">
        <v>1</v>
      </c>
      <c r="L51" s="8">
        <f>K51*C51</f>
        <v>73</v>
      </c>
      <c r="M51" s="4">
        <v>5</v>
      </c>
      <c r="N51" s="4">
        <f>M51*C51</f>
        <v>365</v>
      </c>
    </row>
    <row r="52" spans="1:14" ht="12.75">
      <c r="A52" s="3">
        <v>4</v>
      </c>
      <c r="B52" s="4" t="s">
        <v>27</v>
      </c>
      <c r="C52">
        <v>73</v>
      </c>
      <c r="D52" s="10">
        <v>0.03819444444444445</v>
      </c>
      <c r="F52" s="3" t="s">
        <v>16</v>
      </c>
      <c r="G52" s="6" t="s">
        <v>17</v>
      </c>
      <c r="H52" s="7">
        <f>C52/D52/24</f>
        <v>79.63636363636363</v>
      </c>
      <c r="J52" s="4" t="s">
        <v>20</v>
      </c>
      <c r="K52">
        <v>1</v>
      </c>
      <c r="L52" s="8">
        <f>K52*C52</f>
        <v>73</v>
      </c>
      <c r="M52" s="4">
        <v>5</v>
      </c>
      <c r="N52" s="4">
        <f>M52*C52</f>
        <v>365</v>
      </c>
    </row>
    <row r="53" spans="1:14" ht="12.75">
      <c r="A53" s="3">
        <v>5</v>
      </c>
      <c r="B53" s="4" t="s">
        <v>26</v>
      </c>
      <c r="C53">
        <v>73</v>
      </c>
      <c r="D53" s="10">
        <v>0.03819444444444445</v>
      </c>
      <c r="F53" s="3" t="s">
        <v>16</v>
      </c>
      <c r="G53" s="6" t="s">
        <v>17</v>
      </c>
      <c r="H53" s="7">
        <f>C53/D53/24</f>
        <v>79.63636363636363</v>
      </c>
      <c r="J53" s="4" t="s">
        <v>18</v>
      </c>
      <c r="K53">
        <v>1</v>
      </c>
      <c r="L53" s="8">
        <f>K53*C53</f>
        <v>73</v>
      </c>
      <c r="M53" s="4">
        <v>5</v>
      </c>
      <c r="N53" s="4">
        <f>M53*C53</f>
        <v>365</v>
      </c>
    </row>
    <row r="54" spans="1:14" ht="12.75">
      <c r="A54" s="3">
        <v>6</v>
      </c>
      <c r="B54" s="4" t="s">
        <v>27</v>
      </c>
      <c r="C54">
        <v>73</v>
      </c>
      <c r="D54" s="10">
        <v>0.03819444444444445</v>
      </c>
      <c r="F54" s="3" t="s">
        <v>16</v>
      </c>
      <c r="G54" s="6" t="s">
        <v>17</v>
      </c>
      <c r="H54" s="7">
        <f>C54/D54/24</f>
        <v>79.63636363636363</v>
      </c>
      <c r="J54" s="4" t="s">
        <v>20</v>
      </c>
      <c r="K54">
        <v>1</v>
      </c>
      <c r="L54" s="8">
        <f>K54*C54</f>
        <v>73</v>
      </c>
      <c r="M54" s="4">
        <v>5</v>
      </c>
      <c r="N54" s="4">
        <f>M54*C54</f>
        <v>365</v>
      </c>
    </row>
    <row r="55" spans="11:14" ht="12.75">
      <c r="K55" s="9">
        <f>SUM(K49:K54)</f>
        <v>6</v>
      </c>
      <c r="L55" s="9">
        <f>SUM(L49:L54)</f>
        <v>438</v>
      </c>
      <c r="M55" s="9">
        <f>SUM(M49:M54)</f>
        <v>30</v>
      </c>
      <c r="N55" s="9">
        <f>SUM(N49:N54)</f>
        <v>2190</v>
      </c>
    </row>
    <row r="56" ht="12.75">
      <c r="A56" t="s">
        <v>0</v>
      </c>
    </row>
    <row r="57" ht="12.75">
      <c r="A57" s="11" t="s">
        <v>24</v>
      </c>
    </row>
    <row r="58" ht="12.75">
      <c r="A58" t="s">
        <v>28</v>
      </c>
    </row>
    <row r="59" spans="1:14" ht="12.75">
      <c r="A59" s="1" t="s">
        <v>2</v>
      </c>
      <c r="B59" s="1" t="s">
        <v>3</v>
      </c>
      <c r="C59" s="1" t="s">
        <v>4</v>
      </c>
      <c r="D59" s="1" t="s">
        <v>5</v>
      </c>
      <c r="E59" s="2" t="s">
        <v>6</v>
      </c>
      <c r="F59" s="1" t="s">
        <v>7</v>
      </c>
      <c r="G59" s="1" t="s">
        <v>8</v>
      </c>
      <c r="H59" s="1" t="s">
        <v>9</v>
      </c>
      <c r="I59" s="2" t="s">
        <v>6</v>
      </c>
      <c r="J59" s="1" t="s">
        <v>10</v>
      </c>
      <c r="K59" s="1" t="s">
        <v>11</v>
      </c>
      <c r="L59" s="1" t="s">
        <v>12</v>
      </c>
      <c r="M59" s="1" t="s">
        <v>13</v>
      </c>
      <c r="N59" s="1" t="s">
        <v>14</v>
      </c>
    </row>
    <row r="60" spans="1:14" ht="12.75">
      <c r="A60" s="3">
        <v>1</v>
      </c>
      <c r="B60" s="4" t="s">
        <v>26</v>
      </c>
      <c r="C60">
        <v>73</v>
      </c>
      <c r="D60" s="10">
        <v>0.03819444444444445</v>
      </c>
      <c r="F60" s="3" t="s">
        <v>16</v>
      </c>
      <c r="G60" s="6" t="s">
        <v>17</v>
      </c>
      <c r="H60" s="7">
        <f>C60/D60/24</f>
        <v>79.63636363636363</v>
      </c>
      <c r="J60" s="4" t="s">
        <v>18</v>
      </c>
      <c r="K60">
        <v>1</v>
      </c>
      <c r="L60" s="8">
        <f>K60*C60</f>
        <v>73</v>
      </c>
      <c r="M60" s="4">
        <v>5</v>
      </c>
      <c r="N60" s="4">
        <f>M60*C60</f>
        <v>365</v>
      </c>
    </row>
    <row r="61" spans="1:14" ht="12.75">
      <c r="A61" s="3">
        <v>2</v>
      </c>
      <c r="B61" s="4" t="s">
        <v>27</v>
      </c>
      <c r="C61">
        <v>73</v>
      </c>
      <c r="D61" s="10">
        <v>0.03819444444444445</v>
      </c>
      <c r="F61" s="3" t="s">
        <v>16</v>
      </c>
      <c r="G61" s="6" t="s">
        <v>17</v>
      </c>
      <c r="H61" s="7">
        <f>C61/D61/24</f>
        <v>79.63636363636363</v>
      </c>
      <c r="J61" s="4" t="s">
        <v>20</v>
      </c>
      <c r="K61">
        <v>1</v>
      </c>
      <c r="L61" s="8">
        <f>K61*C61</f>
        <v>73</v>
      </c>
      <c r="M61" s="4">
        <v>5</v>
      </c>
      <c r="N61" s="4">
        <f>M61*C61</f>
        <v>365</v>
      </c>
    </row>
    <row r="62" spans="1:14" ht="12.75">
      <c r="A62" s="3">
        <v>3</v>
      </c>
      <c r="B62" s="4" t="s">
        <v>26</v>
      </c>
      <c r="C62">
        <v>73</v>
      </c>
      <c r="D62" s="10">
        <v>0.03819444444444445</v>
      </c>
      <c r="F62" s="3" t="s">
        <v>16</v>
      </c>
      <c r="G62" s="6" t="s">
        <v>17</v>
      </c>
      <c r="H62" s="7">
        <f>C62/D62/24</f>
        <v>79.63636363636363</v>
      </c>
      <c r="J62" s="4" t="s">
        <v>18</v>
      </c>
      <c r="K62">
        <v>1</v>
      </c>
      <c r="L62" s="8">
        <f>K62*C62</f>
        <v>73</v>
      </c>
      <c r="M62" s="4">
        <v>5</v>
      </c>
      <c r="N62" s="4">
        <f>M62*C62</f>
        <v>365</v>
      </c>
    </row>
    <row r="63" spans="1:14" ht="12.75">
      <c r="A63" s="3">
        <v>4</v>
      </c>
      <c r="B63" s="4" t="s">
        <v>27</v>
      </c>
      <c r="C63">
        <v>73</v>
      </c>
      <c r="D63" s="10">
        <v>0.03819444444444445</v>
      </c>
      <c r="F63" s="3" t="s">
        <v>16</v>
      </c>
      <c r="G63" s="6" t="s">
        <v>17</v>
      </c>
      <c r="H63" s="7">
        <f>C63/D63/24</f>
        <v>79.63636363636363</v>
      </c>
      <c r="J63" s="4" t="s">
        <v>20</v>
      </c>
      <c r="K63">
        <v>1</v>
      </c>
      <c r="L63" s="8">
        <f>K63*C63</f>
        <v>73</v>
      </c>
      <c r="M63" s="4">
        <v>5</v>
      </c>
      <c r="N63" s="4">
        <f>M63*C63</f>
        <v>365</v>
      </c>
    </row>
    <row r="64" spans="1:14" ht="12.75">
      <c r="A64" s="3">
        <v>5</v>
      </c>
      <c r="B64" s="4" t="s">
        <v>26</v>
      </c>
      <c r="C64">
        <v>73</v>
      </c>
      <c r="D64" s="10">
        <v>0.03819444444444445</v>
      </c>
      <c r="F64" s="3" t="s">
        <v>16</v>
      </c>
      <c r="G64" s="6" t="s">
        <v>17</v>
      </c>
      <c r="H64" s="7">
        <f>C64/D64/24</f>
        <v>79.63636363636363</v>
      </c>
      <c r="J64" s="4" t="s">
        <v>18</v>
      </c>
      <c r="K64">
        <v>1</v>
      </c>
      <c r="L64" s="8">
        <f>K64*C64</f>
        <v>73</v>
      </c>
      <c r="M64" s="4">
        <v>5</v>
      </c>
      <c r="N64" s="4">
        <f>M64*C64</f>
        <v>365</v>
      </c>
    </row>
    <row r="65" spans="1:14" ht="12.75">
      <c r="A65" s="3">
        <v>6</v>
      </c>
      <c r="B65" s="4" t="s">
        <v>27</v>
      </c>
      <c r="C65">
        <v>73</v>
      </c>
      <c r="D65" s="10">
        <v>0.03819444444444445</v>
      </c>
      <c r="F65" s="3" t="s">
        <v>16</v>
      </c>
      <c r="G65" s="6" t="s">
        <v>17</v>
      </c>
      <c r="H65" s="7">
        <f>C65/D65/24</f>
        <v>79.63636363636363</v>
      </c>
      <c r="J65" s="4" t="s">
        <v>20</v>
      </c>
      <c r="K65">
        <v>1</v>
      </c>
      <c r="L65" s="8">
        <f>K65*C65</f>
        <v>73</v>
      </c>
      <c r="M65" s="4">
        <v>5</v>
      </c>
      <c r="N65" s="4">
        <f>M65*C65</f>
        <v>365</v>
      </c>
    </row>
    <row r="66" spans="1:14" ht="12.75">
      <c r="A66" s="3">
        <v>7</v>
      </c>
      <c r="B66" s="4" t="s">
        <v>26</v>
      </c>
      <c r="C66">
        <v>73</v>
      </c>
      <c r="D66" s="10">
        <v>0.03819444444444445</v>
      </c>
      <c r="F66" s="3" t="s">
        <v>16</v>
      </c>
      <c r="G66" s="6" t="s">
        <v>17</v>
      </c>
      <c r="H66" s="7">
        <f>C66/D66/24</f>
        <v>79.63636363636363</v>
      </c>
      <c r="J66" s="4" t="s">
        <v>18</v>
      </c>
      <c r="K66">
        <v>1</v>
      </c>
      <c r="L66" s="8">
        <f>K66*C66</f>
        <v>73</v>
      </c>
      <c r="M66" s="4">
        <v>5</v>
      </c>
      <c r="N66" s="4">
        <f>M66*C66</f>
        <v>365</v>
      </c>
    </row>
    <row r="67" spans="1:14" ht="12.75">
      <c r="A67" s="3">
        <v>8</v>
      </c>
      <c r="B67" s="4" t="s">
        <v>27</v>
      </c>
      <c r="C67">
        <v>73</v>
      </c>
      <c r="D67" s="10">
        <v>0.03819444444444445</v>
      </c>
      <c r="F67" s="3" t="s">
        <v>16</v>
      </c>
      <c r="G67" s="6" t="s">
        <v>17</v>
      </c>
      <c r="H67" s="7">
        <f>C67/D67/24</f>
        <v>79.63636363636363</v>
      </c>
      <c r="J67" s="4" t="s">
        <v>20</v>
      </c>
      <c r="K67">
        <v>1</v>
      </c>
      <c r="L67" s="8">
        <f>K67*C67</f>
        <v>73</v>
      </c>
      <c r="M67" s="4">
        <v>5</v>
      </c>
      <c r="N67" s="4">
        <f>M67*C67</f>
        <v>365</v>
      </c>
    </row>
    <row r="68" spans="11:14" ht="12.75">
      <c r="K68" s="9">
        <f>SUM(K60:K67)</f>
        <v>8</v>
      </c>
      <c r="L68" s="9">
        <f>SUM(L60:L67)</f>
        <v>584</v>
      </c>
      <c r="M68" s="9">
        <f>SUM(M60:M67)</f>
        <v>40</v>
      </c>
      <c r="N68" s="9">
        <f>SUM(N60:N67)</f>
        <v>2920</v>
      </c>
    </row>
    <row r="69" ht="12.75">
      <c r="A69" t="s">
        <v>0</v>
      </c>
    </row>
    <row r="70" ht="12.75">
      <c r="A70" s="11" t="s">
        <v>29</v>
      </c>
    </row>
    <row r="71" ht="12.75">
      <c r="A71" t="s">
        <v>30</v>
      </c>
    </row>
    <row r="72" spans="1:14" ht="12.75">
      <c r="A72" s="1" t="s">
        <v>2</v>
      </c>
      <c r="B72" s="1" t="s">
        <v>3</v>
      </c>
      <c r="C72" s="1" t="s">
        <v>4</v>
      </c>
      <c r="D72" s="1" t="s">
        <v>5</v>
      </c>
      <c r="E72" s="2" t="s">
        <v>6</v>
      </c>
      <c r="F72" s="1" t="s">
        <v>7</v>
      </c>
      <c r="G72" s="1" t="s">
        <v>8</v>
      </c>
      <c r="H72" s="1" t="s">
        <v>9</v>
      </c>
      <c r="I72" s="2" t="s">
        <v>6</v>
      </c>
      <c r="J72" s="1" t="s">
        <v>10</v>
      </c>
      <c r="K72" s="1" t="s">
        <v>11</v>
      </c>
      <c r="L72" s="1" t="s">
        <v>12</v>
      </c>
      <c r="M72" s="1" t="s">
        <v>13</v>
      </c>
      <c r="N72" s="1" t="s">
        <v>14</v>
      </c>
    </row>
    <row r="73" spans="1:14" ht="12.75">
      <c r="A73" s="3">
        <v>1</v>
      </c>
      <c r="B73" s="4" t="s">
        <v>31</v>
      </c>
      <c r="C73">
        <v>59</v>
      </c>
      <c r="D73" s="10">
        <v>0.03125</v>
      </c>
      <c r="F73" s="3" t="s">
        <v>16</v>
      </c>
      <c r="G73" s="6" t="s">
        <v>17</v>
      </c>
      <c r="H73" s="7">
        <f>C73/D73/24</f>
        <v>78.66666666666667</v>
      </c>
      <c r="J73" s="4" t="s">
        <v>18</v>
      </c>
      <c r="K73">
        <v>1</v>
      </c>
      <c r="L73" s="8">
        <f>K73*C73</f>
        <v>59</v>
      </c>
      <c r="M73" s="4">
        <v>5</v>
      </c>
      <c r="N73" s="4">
        <f>M73*C73</f>
        <v>295</v>
      </c>
    </row>
    <row r="74" spans="1:14" ht="12.75">
      <c r="A74" s="3">
        <v>2</v>
      </c>
      <c r="B74" s="4" t="s">
        <v>32</v>
      </c>
      <c r="C74">
        <v>59</v>
      </c>
      <c r="D74" s="10">
        <v>0.03125</v>
      </c>
      <c r="F74" s="3" t="s">
        <v>16</v>
      </c>
      <c r="G74" s="6" t="s">
        <v>17</v>
      </c>
      <c r="H74" s="7">
        <f>C74/D74/24</f>
        <v>78.66666666666667</v>
      </c>
      <c r="J74" s="4" t="s">
        <v>20</v>
      </c>
      <c r="K74">
        <v>1</v>
      </c>
      <c r="L74" s="8">
        <f>K74*C74</f>
        <v>59</v>
      </c>
      <c r="M74" s="4">
        <v>5</v>
      </c>
      <c r="N74" s="4">
        <f>M74*C74</f>
        <v>295</v>
      </c>
    </row>
    <row r="75" spans="1:14" ht="12.75">
      <c r="A75" s="3">
        <v>3</v>
      </c>
      <c r="B75" s="4" t="s">
        <v>31</v>
      </c>
      <c r="C75">
        <v>59</v>
      </c>
      <c r="D75" s="10">
        <v>0.03125</v>
      </c>
      <c r="F75" s="3" t="s">
        <v>16</v>
      </c>
      <c r="G75" s="6" t="s">
        <v>17</v>
      </c>
      <c r="H75" s="7">
        <f>C75/D75/24</f>
        <v>78.66666666666667</v>
      </c>
      <c r="J75" s="4" t="s">
        <v>18</v>
      </c>
      <c r="K75">
        <v>1</v>
      </c>
      <c r="L75" s="8">
        <f>K75*C75</f>
        <v>59</v>
      </c>
      <c r="M75" s="4">
        <v>5</v>
      </c>
      <c r="N75" s="4">
        <f>M75*C75</f>
        <v>295</v>
      </c>
    </row>
    <row r="76" spans="1:14" ht="12.75">
      <c r="A76" s="3">
        <v>4</v>
      </c>
      <c r="B76" s="4" t="s">
        <v>32</v>
      </c>
      <c r="C76">
        <v>59</v>
      </c>
      <c r="D76" s="10">
        <v>0.03125</v>
      </c>
      <c r="F76" s="3" t="s">
        <v>16</v>
      </c>
      <c r="G76" s="6" t="s">
        <v>17</v>
      </c>
      <c r="H76" s="7">
        <f>C76/D76/24</f>
        <v>78.66666666666667</v>
      </c>
      <c r="J76" s="4" t="s">
        <v>20</v>
      </c>
      <c r="K76">
        <v>1</v>
      </c>
      <c r="L76" s="8">
        <f>K76*C76</f>
        <v>59</v>
      </c>
      <c r="M76" s="4">
        <v>5</v>
      </c>
      <c r="N76" s="4">
        <f>M76*C76</f>
        <v>295</v>
      </c>
    </row>
    <row r="77" spans="1:14" ht="12.75">
      <c r="A77" s="3">
        <v>5</v>
      </c>
      <c r="B77" s="4" t="s">
        <v>31</v>
      </c>
      <c r="C77">
        <v>59</v>
      </c>
      <c r="D77" s="10">
        <v>0.03125</v>
      </c>
      <c r="F77" s="3" t="s">
        <v>16</v>
      </c>
      <c r="G77" s="6" t="s">
        <v>17</v>
      </c>
      <c r="H77" s="7">
        <f>C77/D77/24</f>
        <v>78.66666666666667</v>
      </c>
      <c r="J77" s="4" t="s">
        <v>18</v>
      </c>
      <c r="K77">
        <v>1</v>
      </c>
      <c r="L77" s="8">
        <f>K77*C77</f>
        <v>59</v>
      </c>
      <c r="M77" s="4">
        <v>5</v>
      </c>
      <c r="N77" s="4">
        <f>M77*C77</f>
        <v>295</v>
      </c>
    </row>
    <row r="78" spans="1:14" ht="12.75">
      <c r="A78" s="3">
        <v>6</v>
      </c>
      <c r="B78" s="4" t="s">
        <v>32</v>
      </c>
      <c r="C78">
        <v>59</v>
      </c>
      <c r="D78" s="10">
        <v>0.03125</v>
      </c>
      <c r="F78" s="3" t="s">
        <v>16</v>
      </c>
      <c r="G78" s="6" t="s">
        <v>17</v>
      </c>
      <c r="H78" s="7">
        <f>C78/D78/24</f>
        <v>78.66666666666667</v>
      </c>
      <c r="J78" s="4" t="s">
        <v>20</v>
      </c>
      <c r="K78">
        <v>1</v>
      </c>
      <c r="L78" s="8">
        <f>K78*C78</f>
        <v>59</v>
      </c>
      <c r="M78" s="4">
        <v>5</v>
      </c>
      <c r="N78" s="4">
        <f>M78*C78</f>
        <v>295</v>
      </c>
    </row>
    <row r="79" spans="11:14" ht="12.75">
      <c r="K79" s="9">
        <f>SUM(K73:K78)</f>
        <v>6</v>
      </c>
      <c r="L79" s="9">
        <f>SUM(L73:L78)</f>
        <v>354</v>
      </c>
      <c r="M79" s="9">
        <f>SUM(M73:M78)</f>
        <v>30</v>
      </c>
      <c r="N79" s="9">
        <f>SUM(N73:N78)</f>
        <v>1770</v>
      </c>
    </row>
    <row r="80" ht="12.75">
      <c r="A80" t="s">
        <v>0</v>
      </c>
    </row>
    <row r="81" ht="12.75">
      <c r="A81" s="11" t="s">
        <v>29</v>
      </c>
    </row>
    <row r="82" ht="12.75">
      <c r="A82" t="s">
        <v>33</v>
      </c>
    </row>
    <row r="83" spans="1:14" ht="12.75">
      <c r="A83" s="1" t="s">
        <v>2</v>
      </c>
      <c r="B83" s="1" t="s">
        <v>3</v>
      </c>
      <c r="C83" s="1" t="s">
        <v>4</v>
      </c>
      <c r="D83" s="1" t="s">
        <v>5</v>
      </c>
      <c r="E83" s="2" t="s">
        <v>6</v>
      </c>
      <c r="F83" s="1" t="s">
        <v>7</v>
      </c>
      <c r="G83" s="1" t="s">
        <v>8</v>
      </c>
      <c r="H83" s="1" t="s">
        <v>9</v>
      </c>
      <c r="I83" s="2" t="s">
        <v>6</v>
      </c>
      <c r="J83" s="1" t="s">
        <v>10</v>
      </c>
      <c r="K83" s="1" t="s">
        <v>11</v>
      </c>
      <c r="L83" s="1" t="s">
        <v>12</v>
      </c>
      <c r="M83" s="1" t="s">
        <v>13</v>
      </c>
      <c r="N83" s="1" t="s">
        <v>14</v>
      </c>
    </row>
    <row r="84" spans="1:14" ht="12.75">
      <c r="A84" s="3">
        <v>1</v>
      </c>
      <c r="B84" s="4" t="s">
        <v>31</v>
      </c>
      <c r="C84">
        <v>59</v>
      </c>
      <c r="D84" s="10">
        <v>0.03125</v>
      </c>
      <c r="F84" s="3" t="s">
        <v>16</v>
      </c>
      <c r="G84" s="6" t="s">
        <v>17</v>
      </c>
      <c r="H84" s="7">
        <f>C84/D84/24</f>
        <v>78.66666666666667</v>
      </c>
      <c r="J84" s="4" t="s">
        <v>18</v>
      </c>
      <c r="K84">
        <v>1</v>
      </c>
      <c r="L84" s="8">
        <f>K84*C84</f>
        <v>59</v>
      </c>
      <c r="M84" s="4">
        <v>5</v>
      </c>
      <c r="N84" s="4">
        <f>M84*C84</f>
        <v>295</v>
      </c>
    </row>
    <row r="85" spans="1:14" ht="12.75">
      <c r="A85" s="3">
        <v>2</v>
      </c>
      <c r="B85" s="4" t="s">
        <v>32</v>
      </c>
      <c r="C85">
        <v>59</v>
      </c>
      <c r="D85" s="10">
        <v>0.03125</v>
      </c>
      <c r="F85" s="3" t="s">
        <v>16</v>
      </c>
      <c r="G85" s="6" t="s">
        <v>17</v>
      </c>
      <c r="H85" s="7">
        <f>C85/D85/24</f>
        <v>78.66666666666667</v>
      </c>
      <c r="J85" s="4" t="s">
        <v>20</v>
      </c>
      <c r="K85">
        <v>1</v>
      </c>
      <c r="L85" s="8">
        <f>K85*C85</f>
        <v>59</v>
      </c>
      <c r="M85" s="4">
        <v>5</v>
      </c>
      <c r="N85" s="4">
        <f>M85*C85</f>
        <v>295</v>
      </c>
    </row>
    <row r="86" spans="1:14" ht="12.75">
      <c r="A86" s="3">
        <v>3</v>
      </c>
      <c r="B86" s="4" t="s">
        <v>31</v>
      </c>
      <c r="C86">
        <v>59</v>
      </c>
      <c r="D86" s="10">
        <v>0.03125</v>
      </c>
      <c r="F86" s="3" t="s">
        <v>16</v>
      </c>
      <c r="G86" s="6" t="s">
        <v>17</v>
      </c>
      <c r="H86" s="7">
        <f>C86/D86/24</f>
        <v>78.66666666666667</v>
      </c>
      <c r="J86" s="4" t="s">
        <v>18</v>
      </c>
      <c r="K86">
        <v>1</v>
      </c>
      <c r="L86" s="8">
        <f>K86*C86</f>
        <v>59</v>
      </c>
      <c r="M86" s="4">
        <v>5</v>
      </c>
      <c r="N86" s="4">
        <f>M86*C86</f>
        <v>295</v>
      </c>
    </row>
    <row r="87" spans="1:14" ht="12.75">
      <c r="A87" s="3">
        <v>4</v>
      </c>
      <c r="B87" s="4" t="s">
        <v>32</v>
      </c>
      <c r="C87">
        <v>59</v>
      </c>
      <c r="D87" s="10">
        <v>0.03125</v>
      </c>
      <c r="F87" s="3" t="s">
        <v>16</v>
      </c>
      <c r="G87" s="6" t="s">
        <v>17</v>
      </c>
      <c r="H87" s="7">
        <f>C87/D87/24</f>
        <v>78.66666666666667</v>
      </c>
      <c r="J87" s="4" t="s">
        <v>20</v>
      </c>
      <c r="K87">
        <v>1</v>
      </c>
      <c r="L87" s="8">
        <f>K87*C87</f>
        <v>59</v>
      </c>
      <c r="M87" s="4">
        <v>5</v>
      </c>
      <c r="N87" s="4">
        <f>M87*C87</f>
        <v>295</v>
      </c>
    </row>
    <row r="88" spans="1:14" ht="12.75">
      <c r="A88" s="3">
        <v>5</v>
      </c>
      <c r="B88" s="4" t="s">
        <v>31</v>
      </c>
      <c r="C88">
        <v>59</v>
      </c>
      <c r="D88" s="10">
        <v>0.03125</v>
      </c>
      <c r="F88" s="3" t="s">
        <v>16</v>
      </c>
      <c r="G88" s="6" t="s">
        <v>17</v>
      </c>
      <c r="H88" s="7">
        <f>C88/D88/24</f>
        <v>78.66666666666667</v>
      </c>
      <c r="J88" s="4" t="s">
        <v>18</v>
      </c>
      <c r="K88">
        <v>1</v>
      </c>
      <c r="L88" s="8">
        <f>K88*C88</f>
        <v>59</v>
      </c>
      <c r="M88" s="4">
        <v>5</v>
      </c>
      <c r="N88" s="4">
        <f>M88*C88</f>
        <v>295</v>
      </c>
    </row>
    <row r="89" spans="1:14" ht="12.75">
      <c r="A89" s="3">
        <v>6</v>
      </c>
      <c r="B89" s="4" t="s">
        <v>32</v>
      </c>
      <c r="C89">
        <v>59</v>
      </c>
      <c r="D89" s="10">
        <v>0.03125</v>
      </c>
      <c r="F89" s="3" t="s">
        <v>16</v>
      </c>
      <c r="G89" s="6" t="s">
        <v>17</v>
      </c>
      <c r="H89" s="7">
        <f>C89/D89/24</f>
        <v>78.66666666666667</v>
      </c>
      <c r="J89" s="4" t="s">
        <v>20</v>
      </c>
      <c r="K89">
        <v>1</v>
      </c>
      <c r="L89" s="8">
        <f>K89*C89</f>
        <v>59</v>
      </c>
      <c r="M89" s="4">
        <v>5</v>
      </c>
      <c r="N89" s="4">
        <f>M89*C89</f>
        <v>295</v>
      </c>
    </row>
    <row r="90" spans="1:14" ht="12.75">
      <c r="A90" s="3">
        <v>7</v>
      </c>
      <c r="B90" s="4" t="s">
        <v>31</v>
      </c>
      <c r="C90">
        <v>59</v>
      </c>
      <c r="D90" s="10">
        <v>0.03125</v>
      </c>
      <c r="F90" s="3" t="s">
        <v>16</v>
      </c>
      <c r="G90" s="6" t="s">
        <v>17</v>
      </c>
      <c r="H90" s="7">
        <f>C90/D90/24</f>
        <v>78.66666666666667</v>
      </c>
      <c r="J90" s="4" t="s">
        <v>18</v>
      </c>
      <c r="K90">
        <v>1</v>
      </c>
      <c r="L90" s="8">
        <f>K90*C90</f>
        <v>59</v>
      </c>
      <c r="M90" s="4">
        <v>5</v>
      </c>
      <c r="N90" s="4">
        <f>M90*C90</f>
        <v>295</v>
      </c>
    </row>
    <row r="91" spans="1:14" ht="12.75">
      <c r="A91" s="3">
        <v>8</v>
      </c>
      <c r="B91" s="4" t="s">
        <v>32</v>
      </c>
      <c r="C91">
        <v>59</v>
      </c>
      <c r="D91" s="10">
        <v>0.03125</v>
      </c>
      <c r="F91" s="3" t="s">
        <v>16</v>
      </c>
      <c r="G91" s="6" t="s">
        <v>17</v>
      </c>
      <c r="H91" s="7">
        <f>C91/D91/24</f>
        <v>78.66666666666667</v>
      </c>
      <c r="J91" s="4" t="s">
        <v>20</v>
      </c>
      <c r="K91">
        <v>1</v>
      </c>
      <c r="L91" s="8">
        <f>K91*C91</f>
        <v>59</v>
      </c>
      <c r="M91" s="4">
        <v>5</v>
      </c>
      <c r="N91" s="4">
        <f>M91*C91</f>
        <v>295</v>
      </c>
    </row>
    <row r="92" spans="11:14" ht="12.75">
      <c r="K92" s="9">
        <f>SUM(K84:K91)</f>
        <v>8</v>
      </c>
      <c r="L92" s="9">
        <f>SUM(L84:L91)</f>
        <v>472</v>
      </c>
      <c r="M92" s="9">
        <f>SUM(M84:M91)</f>
        <v>40</v>
      </c>
      <c r="N92" s="9">
        <f>SUM(N84:N91)</f>
        <v>2360</v>
      </c>
    </row>
    <row r="93" ht="12.75">
      <c r="A93" t="s">
        <v>0</v>
      </c>
    </row>
    <row r="94" ht="12.75">
      <c r="A94" s="11" t="s">
        <v>34</v>
      </c>
    </row>
    <row r="95" ht="12.75">
      <c r="A95" t="s">
        <v>35</v>
      </c>
    </row>
    <row r="96" spans="1:14" ht="12.75">
      <c r="A96" s="1" t="s">
        <v>2</v>
      </c>
      <c r="B96" s="1" t="s">
        <v>3</v>
      </c>
      <c r="C96" s="1" t="s">
        <v>4</v>
      </c>
      <c r="D96" s="1" t="s">
        <v>5</v>
      </c>
      <c r="E96" s="2" t="s">
        <v>6</v>
      </c>
      <c r="F96" s="1" t="s">
        <v>7</v>
      </c>
      <c r="G96" s="1" t="s">
        <v>8</v>
      </c>
      <c r="H96" s="1" t="s">
        <v>9</v>
      </c>
      <c r="I96" s="2" t="s">
        <v>6</v>
      </c>
      <c r="J96" s="1" t="s">
        <v>10</v>
      </c>
      <c r="K96" s="1" t="s">
        <v>11</v>
      </c>
      <c r="L96" s="1" t="s">
        <v>12</v>
      </c>
      <c r="M96" s="1" t="s">
        <v>13</v>
      </c>
      <c r="N96" s="1" t="s">
        <v>14</v>
      </c>
    </row>
    <row r="97" spans="1:14" ht="12.75">
      <c r="A97" s="3">
        <v>1</v>
      </c>
      <c r="B97" s="4" t="s">
        <v>26</v>
      </c>
      <c r="C97">
        <v>73</v>
      </c>
      <c r="D97" s="10">
        <v>0.04027777777777778</v>
      </c>
      <c r="F97" s="3" t="s">
        <v>16</v>
      </c>
      <c r="G97" s="6" t="s">
        <v>17</v>
      </c>
      <c r="H97" s="7">
        <f>C97/D97/24</f>
        <v>75.51724137931033</v>
      </c>
      <c r="J97" s="4" t="s">
        <v>18</v>
      </c>
      <c r="K97">
        <v>1</v>
      </c>
      <c r="L97" s="8">
        <f>K97*C97</f>
        <v>73</v>
      </c>
      <c r="M97" s="4">
        <v>5</v>
      </c>
      <c r="N97" s="4">
        <f>M97*C97</f>
        <v>365</v>
      </c>
    </row>
    <row r="98" spans="1:14" ht="12.75">
      <c r="A98" s="3">
        <v>2</v>
      </c>
      <c r="B98" s="4" t="s">
        <v>27</v>
      </c>
      <c r="C98">
        <v>73</v>
      </c>
      <c r="D98" s="10">
        <v>0.04027777777777778</v>
      </c>
      <c r="F98" s="3" t="s">
        <v>16</v>
      </c>
      <c r="G98" s="6" t="s">
        <v>17</v>
      </c>
      <c r="H98" s="7">
        <f>C98/D98/24</f>
        <v>75.51724137931033</v>
      </c>
      <c r="J98" s="4" t="s">
        <v>20</v>
      </c>
      <c r="K98">
        <v>1</v>
      </c>
      <c r="L98" s="8">
        <f>K98*C98</f>
        <v>73</v>
      </c>
      <c r="M98" s="4">
        <v>5</v>
      </c>
      <c r="N98" s="4">
        <f>M98*C98</f>
        <v>365</v>
      </c>
    </row>
    <row r="99" spans="1:14" ht="12.75">
      <c r="A99" s="3">
        <v>3</v>
      </c>
      <c r="B99" s="4" t="s">
        <v>26</v>
      </c>
      <c r="C99">
        <v>73</v>
      </c>
      <c r="D99" s="10">
        <v>0.04027777777777778</v>
      </c>
      <c r="F99" s="3" t="s">
        <v>16</v>
      </c>
      <c r="G99" s="6" t="s">
        <v>17</v>
      </c>
      <c r="H99" s="7">
        <f>C99/D99/24</f>
        <v>75.51724137931033</v>
      </c>
      <c r="J99" s="4" t="s">
        <v>18</v>
      </c>
      <c r="K99">
        <v>1</v>
      </c>
      <c r="L99" s="8">
        <f>K99*C99</f>
        <v>73</v>
      </c>
      <c r="M99" s="4">
        <v>5</v>
      </c>
      <c r="N99" s="4">
        <f>M99*C99</f>
        <v>365</v>
      </c>
    </row>
    <row r="100" spans="1:14" ht="12.75">
      <c r="A100" s="3">
        <v>4</v>
      </c>
      <c r="B100" s="4" t="s">
        <v>27</v>
      </c>
      <c r="C100">
        <v>73</v>
      </c>
      <c r="D100" s="10">
        <v>0.04027777777777778</v>
      </c>
      <c r="F100" s="3" t="s">
        <v>16</v>
      </c>
      <c r="G100" s="6" t="s">
        <v>17</v>
      </c>
      <c r="H100" s="7">
        <f>C100/D100/24</f>
        <v>75.51724137931033</v>
      </c>
      <c r="J100" s="4" t="s">
        <v>20</v>
      </c>
      <c r="K100">
        <v>1</v>
      </c>
      <c r="L100" s="8">
        <f>K100*C100</f>
        <v>73</v>
      </c>
      <c r="M100" s="4">
        <v>5</v>
      </c>
      <c r="N100" s="4">
        <f>M100*C100</f>
        <v>365</v>
      </c>
    </row>
    <row r="101" spans="1:14" ht="12.75">
      <c r="A101" s="3">
        <v>5</v>
      </c>
      <c r="B101" s="4" t="s">
        <v>26</v>
      </c>
      <c r="C101">
        <v>73</v>
      </c>
      <c r="D101" s="10">
        <v>0.04027777777777778</v>
      </c>
      <c r="F101" s="3" t="s">
        <v>16</v>
      </c>
      <c r="G101" s="6" t="s">
        <v>17</v>
      </c>
      <c r="H101" s="7">
        <f>C101/D101/24</f>
        <v>75.51724137931033</v>
      </c>
      <c r="J101" s="4" t="s">
        <v>18</v>
      </c>
      <c r="K101">
        <v>1</v>
      </c>
      <c r="L101" s="8">
        <f>K101*C101</f>
        <v>73</v>
      </c>
      <c r="M101" s="4">
        <v>5</v>
      </c>
      <c r="N101" s="4">
        <f>M101*C101</f>
        <v>365</v>
      </c>
    </row>
    <row r="102" spans="1:14" ht="12.75">
      <c r="A102" s="3">
        <v>6</v>
      </c>
      <c r="B102" s="4" t="s">
        <v>27</v>
      </c>
      <c r="C102">
        <v>73</v>
      </c>
      <c r="D102" s="10">
        <v>0.04027777777777778</v>
      </c>
      <c r="F102" s="3" t="s">
        <v>16</v>
      </c>
      <c r="G102" s="6" t="s">
        <v>17</v>
      </c>
      <c r="H102" s="7">
        <f>C102/D102/24</f>
        <v>75.51724137931033</v>
      </c>
      <c r="J102" s="4" t="s">
        <v>20</v>
      </c>
      <c r="K102">
        <v>1</v>
      </c>
      <c r="L102" s="8">
        <f>K102*C102</f>
        <v>73</v>
      </c>
      <c r="M102" s="4">
        <v>5</v>
      </c>
      <c r="N102" s="4">
        <f>M102*C102</f>
        <v>365</v>
      </c>
    </row>
    <row r="103" spans="11:14" ht="12.75">
      <c r="K103" s="9">
        <f>SUM(K97:K102)</f>
        <v>6</v>
      </c>
      <c r="L103" s="9">
        <f>SUM(L97:L102)</f>
        <v>438</v>
      </c>
      <c r="M103" s="9">
        <f>SUM(M97:M102)</f>
        <v>30</v>
      </c>
      <c r="N103" s="9">
        <f>SUM(N97:N102)</f>
        <v>2190</v>
      </c>
    </row>
    <row r="104" ht="12.75">
      <c r="A104" t="s">
        <v>0</v>
      </c>
    </row>
    <row r="105" ht="12.75">
      <c r="A105" s="11" t="s">
        <v>34</v>
      </c>
    </row>
    <row r="106" ht="12.75">
      <c r="A106" t="s">
        <v>36</v>
      </c>
    </row>
    <row r="107" spans="1:14" ht="12.75">
      <c r="A107" s="1" t="s">
        <v>2</v>
      </c>
      <c r="B107" s="1" t="s">
        <v>3</v>
      </c>
      <c r="C107" s="1" t="s">
        <v>4</v>
      </c>
      <c r="D107" s="1" t="s">
        <v>5</v>
      </c>
      <c r="E107" s="2" t="s">
        <v>6</v>
      </c>
      <c r="F107" s="1" t="s">
        <v>7</v>
      </c>
      <c r="G107" s="1" t="s">
        <v>8</v>
      </c>
      <c r="H107" s="1" t="s">
        <v>9</v>
      </c>
      <c r="I107" s="2" t="s">
        <v>6</v>
      </c>
      <c r="J107" s="1" t="s">
        <v>10</v>
      </c>
      <c r="K107" s="1" t="s">
        <v>11</v>
      </c>
      <c r="L107" s="1" t="s">
        <v>12</v>
      </c>
      <c r="M107" s="1" t="s">
        <v>13</v>
      </c>
      <c r="N107" s="1" t="s">
        <v>14</v>
      </c>
    </row>
    <row r="108" spans="1:14" ht="12.75">
      <c r="A108" s="3">
        <v>1</v>
      </c>
      <c r="B108" s="4" t="s">
        <v>26</v>
      </c>
      <c r="C108">
        <v>73</v>
      </c>
      <c r="D108" s="10">
        <v>0.04027777777777778</v>
      </c>
      <c r="F108" s="3" t="s">
        <v>16</v>
      </c>
      <c r="G108" s="6" t="s">
        <v>17</v>
      </c>
      <c r="H108" s="7">
        <f>C108/D108/24</f>
        <v>75.51724137931033</v>
      </c>
      <c r="J108" s="4" t="s">
        <v>18</v>
      </c>
      <c r="K108">
        <v>1</v>
      </c>
      <c r="L108" s="8">
        <f>K108*C108</f>
        <v>73</v>
      </c>
      <c r="M108" s="4">
        <v>5</v>
      </c>
      <c r="N108" s="4">
        <f>M108*C108</f>
        <v>365</v>
      </c>
    </row>
    <row r="109" spans="1:14" ht="12.75">
      <c r="A109" s="3">
        <v>2</v>
      </c>
      <c r="B109" s="4" t="s">
        <v>27</v>
      </c>
      <c r="C109">
        <v>73</v>
      </c>
      <c r="D109" s="10">
        <v>0.04027777777777778</v>
      </c>
      <c r="F109" s="3" t="s">
        <v>16</v>
      </c>
      <c r="G109" s="6" t="s">
        <v>17</v>
      </c>
      <c r="H109" s="7">
        <f>C109/D109/24</f>
        <v>75.51724137931033</v>
      </c>
      <c r="J109" s="4" t="s">
        <v>20</v>
      </c>
      <c r="K109">
        <v>1</v>
      </c>
      <c r="L109" s="8">
        <f>K109*C109</f>
        <v>73</v>
      </c>
      <c r="M109" s="4">
        <v>5</v>
      </c>
      <c r="N109" s="4">
        <f>M109*C109</f>
        <v>365</v>
      </c>
    </row>
    <row r="110" spans="1:14" ht="12.75">
      <c r="A110" s="3">
        <v>3</v>
      </c>
      <c r="B110" s="4" t="s">
        <v>26</v>
      </c>
      <c r="C110">
        <v>73</v>
      </c>
      <c r="D110" s="10">
        <v>0.04027777777777778</v>
      </c>
      <c r="F110" s="3" t="s">
        <v>16</v>
      </c>
      <c r="G110" s="6" t="s">
        <v>17</v>
      </c>
      <c r="H110" s="7">
        <f>C110/D110/24</f>
        <v>75.51724137931033</v>
      </c>
      <c r="J110" s="4" t="s">
        <v>18</v>
      </c>
      <c r="K110">
        <v>1</v>
      </c>
      <c r="L110" s="8">
        <f>K110*C110</f>
        <v>73</v>
      </c>
      <c r="M110" s="4">
        <v>5</v>
      </c>
      <c r="N110" s="4">
        <f>M110*C110</f>
        <v>365</v>
      </c>
    </row>
    <row r="111" spans="1:14" ht="12.75">
      <c r="A111" s="3">
        <v>4</v>
      </c>
      <c r="B111" s="4" t="s">
        <v>27</v>
      </c>
      <c r="C111">
        <v>73</v>
      </c>
      <c r="D111" s="10">
        <v>0.04027777777777778</v>
      </c>
      <c r="F111" s="3" t="s">
        <v>16</v>
      </c>
      <c r="G111" s="6" t="s">
        <v>17</v>
      </c>
      <c r="H111" s="7">
        <f>C111/D111/24</f>
        <v>75.51724137931033</v>
      </c>
      <c r="J111" s="4" t="s">
        <v>20</v>
      </c>
      <c r="K111">
        <v>1</v>
      </c>
      <c r="L111" s="8">
        <f>K111*C111</f>
        <v>73</v>
      </c>
      <c r="M111" s="4">
        <v>5</v>
      </c>
      <c r="N111" s="4">
        <f>M111*C111</f>
        <v>365</v>
      </c>
    </row>
    <row r="112" spans="1:14" ht="12.75">
      <c r="A112" s="3">
        <v>5</v>
      </c>
      <c r="B112" s="4" t="s">
        <v>26</v>
      </c>
      <c r="C112">
        <v>73</v>
      </c>
      <c r="D112" s="10">
        <v>0.04027777777777778</v>
      </c>
      <c r="F112" s="3" t="s">
        <v>16</v>
      </c>
      <c r="G112" s="6" t="s">
        <v>17</v>
      </c>
      <c r="H112" s="7">
        <f>C112/D112/24</f>
        <v>75.51724137931033</v>
      </c>
      <c r="J112" s="4" t="s">
        <v>18</v>
      </c>
      <c r="K112">
        <v>1</v>
      </c>
      <c r="L112" s="8">
        <f>K112*C112</f>
        <v>73</v>
      </c>
      <c r="M112" s="4">
        <v>5</v>
      </c>
      <c r="N112" s="4">
        <f>M112*C112</f>
        <v>365</v>
      </c>
    </row>
    <row r="113" spans="1:14" ht="12.75">
      <c r="A113" s="3">
        <v>6</v>
      </c>
      <c r="B113" s="4" t="s">
        <v>27</v>
      </c>
      <c r="C113">
        <v>73</v>
      </c>
      <c r="D113" s="10">
        <v>0.04027777777777778</v>
      </c>
      <c r="F113" s="3" t="s">
        <v>16</v>
      </c>
      <c r="G113" s="6" t="s">
        <v>17</v>
      </c>
      <c r="H113" s="7">
        <f>C113/D113/24</f>
        <v>75.51724137931033</v>
      </c>
      <c r="J113" s="4" t="s">
        <v>20</v>
      </c>
      <c r="K113">
        <v>1</v>
      </c>
      <c r="L113" s="8">
        <f>K113*C113</f>
        <v>73</v>
      </c>
      <c r="M113" s="4">
        <v>5</v>
      </c>
      <c r="N113" s="4">
        <f>M113*C113</f>
        <v>365</v>
      </c>
    </row>
    <row r="114" spans="1:14" ht="12.75">
      <c r="A114" s="3">
        <v>7</v>
      </c>
      <c r="B114" s="4" t="s">
        <v>26</v>
      </c>
      <c r="C114">
        <v>73</v>
      </c>
      <c r="D114" s="10">
        <v>0.04027777777777778</v>
      </c>
      <c r="F114" s="3" t="s">
        <v>16</v>
      </c>
      <c r="G114" s="6" t="s">
        <v>17</v>
      </c>
      <c r="H114" s="7">
        <f>C114/D114/24</f>
        <v>75.51724137931033</v>
      </c>
      <c r="J114" s="4" t="s">
        <v>18</v>
      </c>
      <c r="K114">
        <v>1</v>
      </c>
      <c r="L114" s="8">
        <f>K114*C114</f>
        <v>73</v>
      </c>
      <c r="M114" s="4">
        <v>5</v>
      </c>
      <c r="N114" s="4">
        <f>M114*C114</f>
        <v>365</v>
      </c>
    </row>
    <row r="115" spans="1:14" ht="12.75">
      <c r="A115" s="3">
        <v>8</v>
      </c>
      <c r="B115" s="4" t="s">
        <v>27</v>
      </c>
      <c r="C115">
        <v>73</v>
      </c>
      <c r="D115" s="10">
        <v>0.04027777777777778</v>
      </c>
      <c r="F115" s="3" t="s">
        <v>16</v>
      </c>
      <c r="G115" s="6" t="s">
        <v>17</v>
      </c>
      <c r="H115" s="7">
        <f>C115/D115/24</f>
        <v>75.51724137931033</v>
      </c>
      <c r="J115" s="4" t="s">
        <v>20</v>
      </c>
      <c r="K115">
        <v>1</v>
      </c>
      <c r="L115" s="8">
        <f>K115*C115</f>
        <v>73</v>
      </c>
      <c r="M115" s="4">
        <v>5</v>
      </c>
      <c r="N115" s="4">
        <f>M115*C115</f>
        <v>365</v>
      </c>
    </row>
    <row r="116" spans="11:14" ht="12.75">
      <c r="K116" s="9">
        <f>SUM(K108:K115)</f>
        <v>8</v>
      </c>
      <c r="L116" s="9">
        <f>SUM(L108:L115)</f>
        <v>584</v>
      </c>
      <c r="M116" s="9">
        <f>SUM(M108:M115)</f>
        <v>40</v>
      </c>
      <c r="N116" s="9">
        <f>SUM(N108:N115)</f>
        <v>2920</v>
      </c>
    </row>
    <row r="117" ht="12.75">
      <c r="A117" t="s">
        <v>37</v>
      </c>
    </row>
    <row r="118" ht="12.75">
      <c r="A118" t="s">
        <v>38</v>
      </c>
    </row>
    <row r="119" spans="1:14" ht="12.75">
      <c r="A119" s="1" t="s">
        <v>2</v>
      </c>
      <c r="B119" s="1" t="s">
        <v>3</v>
      </c>
      <c r="C119" s="1" t="s">
        <v>4</v>
      </c>
      <c r="D119" s="1" t="s">
        <v>5</v>
      </c>
      <c r="E119" s="2" t="s">
        <v>6</v>
      </c>
      <c r="F119" s="1" t="s">
        <v>7</v>
      </c>
      <c r="G119" s="1" t="s">
        <v>8</v>
      </c>
      <c r="H119" s="1" t="s">
        <v>9</v>
      </c>
      <c r="I119" s="2" t="s">
        <v>6</v>
      </c>
      <c r="J119" s="1" t="s">
        <v>10</v>
      </c>
      <c r="K119" s="1" t="s">
        <v>11</v>
      </c>
      <c r="L119" s="1" t="s">
        <v>12</v>
      </c>
      <c r="M119" s="1" t="s">
        <v>13</v>
      </c>
      <c r="N119" s="1" t="s">
        <v>14</v>
      </c>
    </row>
    <row r="120" spans="1:14" ht="12.75">
      <c r="A120" s="3">
        <v>1</v>
      </c>
      <c r="B120" s="4" t="s">
        <v>26</v>
      </c>
      <c r="C120">
        <v>73</v>
      </c>
      <c r="D120" s="10">
        <v>0.04583333333333333</v>
      </c>
      <c r="F120" s="3" t="s">
        <v>16</v>
      </c>
      <c r="G120" s="6" t="s">
        <v>17</v>
      </c>
      <c r="H120" s="7">
        <f>C120/D120/24</f>
        <v>66.36363636363636</v>
      </c>
      <c r="J120" s="4" t="s">
        <v>18</v>
      </c>
      <c r="K120">
        <v>1</v>
      </c>
      <c r="L120" s="8">
        <f>K120*C120</f>
        <v>73</v>
      </c>
      <c r="M120" s="4">
        <v>5</v>
      </c>
      <c r="N120" s="4">
        <f>M120*C120</f>
        <v>365</v>
      </c>
    </row>
    <row r="121" spans="1:14" ht="12.75">
      <c r="A121" s="3">
        <v>2</v>
      </c>
      <c r="B121" s="4" t="s">
        <v>27</v>
      </c>
      <c r="C121">
        <v>73</v>
      </c>
      <c r="D121" s="10">
        <v>0.04583333333333333</v>
      </c>
      <c r="F121" s="3" t="s">
        <v>16</v>
      </c>
      <c r="G121" s="6" t="s">
        <v>17</v>
      </c>
      <c r="H121" s="7">
        <f>C121/D121/24</f>
        <v>66.36363636363636</v>
      </c>
      <c r="J121" s="4" t="s">
        <v>20</v>
      </c>
      <c r="K121">
        <v>1</v>
      </c>
      <c r="L121" s="8">
        <f>K121*C121</f>
        <v>73</v>
      </c>
      <c r="M121" s="4">
        <v>5</v>
      </c>
      <c r="N121" s="4">
        <f>M121*C121</f>
        <v>365</v>
      </c>
    </row>
    <row r="122" spans="1:14" ht="12.75">
      <c r="A122" s="3">
        <v>3</v>
      </c>
      <c r="B122" s="4" t="s">
        <v>26</v>
      </c>
      <c r="C122">
        <v>73</v>
      </c>
      <c r="D122" s="10">
        <v>0.04583333333333333</v>
      </c>
      <c r="F122" s="3" t="s">
        <v>16</v>
      </c>
      <c r="G122" s="6" t="s">
        <v>17</v>
      </c>
      <c r="H122" s="7">
        <f>C122/D122/24</f>
        <v>66.36363636363636</v>
      </c>
      <c r="J122" s="4" t="s">
        <v>18</v>
      </c>
      <c r="K122">
        <v>1</v>
      </c>
      <c r="L122" s="8">
        <f>K122*C122</f>
        <v>73</v>
      </c>
      <c r="M122" s="4">
        <v>5</v>
      </c>
      <c r="N122" s="4">
        <f>M122*C122</f>
        <v>365</v>
      </c>
    </row>
    <row r="123" spans="1:14" ht="12.75">
      <c r="A123" s="3">
        <v>4</v>
      </c>
      <c r="B123" s="4" t="s">
        <v>27</v>
      </c>
      <c r="C123">
        <v>73</v>
      </c>
      <c r="D123" s="10">
        <v>0.04583333333333333</v>
      </c>
      <c r="F123" s="3" t="s">
        <v>16</v>
      </c>
      <c r="G123" s="6" t="s">
        <v>17</v>
      </c>
      <c r="H123" s="7">
        <f>C123/D123/24</f>
        <v>66.36363636363636</v>
      </c>
      <c r="J123" s="4" t="s">
        <v>20</v>
      </c>
      <c r="K123">
        <v>1</v>
      </c>
      <c r="L123" s="8">
        <f>K123*C123</f>
        <v>73</v>
      </c>
      <c r="M123" s="4">
        <v>5</v>
      </c>
      <c r="N123" s="4">
        <f>M123*C123</f>
        <v>365</v>
      </c>
    </row>
    <row r="124" spans="11:14" ht="12.75">
      <c r="K124" s="9">
        <f>SUM(K120:K123)</f>
        <v>4</v>
      </c>
      <c r="L124" s="9">
        <f>SUM(L120:L123)</f>
        <v>292</v>
      </c>
      <c r="M124" s="9">
        <f>SUM(M120:M123)</f>
        <v>20</v>
      </c>
      <c r="N124" s="9">
        <f>SUM(N120:N123)</f>
        <v>1460</v>
      </c>
    </row>
    <row r="125" ht="12.75">
      <c r="A125" t="s">
        <v>37</v>
      </c>
    </row>
    <row r="126" ht="12.75">
      <c r="A126" t="s">
        <v>39</v>
      </c>
    </row>
    <row r="127" spans="1:14" ht="12.75">
      <c r="A127" s="1" t="s">
        <v>2</v>
      </c>
      <c r="B127" s="1" t="s">
        <v>3</v>
      </c>
      <c r="C127" s="1" t="s">
        <v>4</v>
      </c>
      <c r="D127" s="1" t="s">
        <v>5</v>
      </c>
      <c r="E127" s="2" t="s">
        <v>6</v>
      </c>
      <c r="F127" s="1" t="s">
        <v>7</v>
      </c>
      <c r="G127" s="1" t="s">
        <v>8</v>
      </c>
      <c r="H127" s="1" t="s">
        <v>9</v>
      </c>
      <c r="I127" s="2" t="s">
        <v>6</v>
      </c>
      <c r="J127" s="1" t="s">
        <v>10</v>
      </c>
      <c r="K127" s="1" t="s">
        <v>11</v>
      </c>
      <c r="L127" s="1" t="s">
        <v>12</v>
      </c>
      <c r="M127" s="1" t="s">
        <v>13</v>
      </c>
      <c r="N127" s="1" t="s">
        <v>14</v>
      </c>
    </row>
    <row r="128" spans="1:14" ht="12.75">
      <c r="A128" s="3">
        <v>1</v>
      </c>
      <c r="B128" s="4" t="s">
        <v>26</v>
      </c>
      <c r="C128">
        <v>73</v>
      </c>
      <c r="D128" s="10">
        <v>0.04583333333333333</v>
      </c>
      <c r="F128" s="3" t="s">
        <v>16</v>
      </c>
      <c r="G128" s="6" t="s">
        <v>17</v>
      </c>
      <c r="H128" s="7">
        <f>C128/D128/24</f>
        <v>66.36363636363636</v>
      </c>
      <c r="J128" s="4" t="s">
        <v>18</v>
      </c>
      <c r="K128">
        <v>1</v>
      </c>
      <c r="L128" s="8">
        <f>K128*C128</f>
        <v>73</v>
      </c>
      <c r="M128" s="4">
        <v>5</v>
      </c>
      <c r="N128" s="4">
        <f>M128*C128</f>
        <v>365</v>
      </c>
    </row>
    <row r="129" spans="1:14" ht="12.75">
      <c r="A129" s="3">
        <v>2</v>
      </c>
      <c r="B129" t="s">
        <v>40</v>
      </c>
      <c r="C129" s="12">
        <v>64</v>
      </c>
      <c r="D129" s="10">
        <v>0.04027777777777778</v>
      </c>
      <c r="F129" s="3" t="s">
        <v>16</v>
      </c>
      <c r="G129" s="6" t="s">
        <v>17</v>
      </c>
      <c r="H129" s="7">
        <f>C129/D129/24</f>
        <v>66.20689655172414</v>
      </c>
      <c r="J129" s="4" t="s">
        <v>20</v>
      </c>
      <c r="K129">
        <v>1</v>
      </c>
      <c r="L129" s="8">
        <f>K129*C129</f>
        <v>64</v>
      </c>
      <c r="M129" s="4">
        <v>5</v>
      </c>
      <c r="N129" s="4">
        <f>M129*C129</f>
        <v>320</v>
      </c>
    </row>
    <row r="130" spans="1:14" ht="12.75">
      <c r="A130" s="3">
        <v>3</v>
      </c>
      <c r="B130" s="4" t="s">
        <v>26</v>
      </c>
      <c r="C130">
        <v>73</v>
      </c>
      <c r="D130" s="10">
        <v>0.04583333333333333</v>
      </c>
      <c r="F130" s="3" t="s">
        <v>16</v>
      </c>
      <c r="G130" s="6" t="s">
        <v>17</v>
      </c>
      <c r="H130" s="7">
        <f>C130/D130/24</f>
        <v>66.36363636363636</v>
      </c>
      <c r="J130" s="4" t="s">
        <v>18</v>
      </c>
      <c r="K130">
        <v>1</v>
      </c>
      <c r="L130" s="8">
        <f>K130*C130</f>
        <v>73</v>
      </c>
      <c r="M130" s="4">
        <v>5</v>
      </c>
      <c r="N130" s="4">
        <f>M130*C130</f>
        <v>365</v>
      </c>
    </row>
    <row r="131" spans="1:14" ht="12.75">
      <c r="A131" s="3">
        <v>4</v>
      </c>
      <c r="B131" s="4" t="s">
        <v>27</v>
      </c>
      <c r="C131">
        <v>73</v>
      </c>
      <c r="D131" s="10">
        <v>0.04583333333333333</v>
      </c>
      <c r="F131" s="3" t="s">
        <v>16</v>
      </c>
      <c r="G131" s="6" t="s">
        <v>17</v>
      </c>
      <c r="H131" s="7">
        <f>C131/D131/24</f>
        <v>66.36363636363636</v>
      </c>
      <c r="J131" s="4" t="s">
        <v>20</v>
      </c>
      <c r="K131">
        <v>1</v>
      </c>
      <c r="L131" s="8">
        <f>K131*C131</f>
        <v>73</v>
      </c>
      <c r="M131" s="4">
        <v>5</v>
      </c>
      <c r="N131" s="4">
        <f>M131*C131</f>
        <v>365</v>
      </c>
    </row>
    <row r="132" spans="1:14" ht="12.75">
      <c r="A132" s="3">
        <v>5</v>
      </c>
      <c r="B132" t="s">
        <v>41</v>
      </c>
      <c r="C132" s="12">
        <v>64</v>
      </c>
      <c r="D132" s="10">
        <v>0.03958333333333333</v>
      </c>
      <c r="F132" s="3" t="s">
        <v>16</v>
      </c>
      <c r="G132" s="6" t="s">
        <v>17</v>
      </c>
      <c r="H132" s="7">
        <f>C132/D132/24</f>
        <v>67.36842105263158</v>
      </c>
      <c r="J132" s="4" t="s">
        <v>18</v>
      </c>
      <c r="K132">
        <v>1</v>
      </c>
      <c r="L132" s="8">
        <f>K132*C132</f>
        <v>64</v>
      </c>
      <c r="M132" s="4">
        <v>5</v>
      </c>
      <c r="N132" s="4">
        <f>M132*C132</f>
        <v>320</v>
      </c>
    </row>
    <row r="133" spans="1:14" ht="12.75">
      <c r="A133" s="3">
        <v>6</v>
      </c>
      <c r="B133" s="4" t="s">
        <v>27</v>
      </c>
      <c r="C133">
        <v>73</v>
      </c>
      <c r="D133" s="10">
        <v>0.04583333333333333</v>
      </c>
      <c r="F133" s="3" t="s">
        <v>16</v>
      </c>
      <c r="G133" s="6" t="s">
        <v>17</v>
      </c>
      <c r="H133" s="7">
        <f>C133/D133/24</f>
        <v>66.36363636363636</v>
      </c>
      <c r="J133" s="4" t="s">
        <v>20</v>
      </c>
      <c r="K133">
        <v>1</v>
      </c>
      <c r="L133" s="8">
        <f>K133*C133</f>
        <v>73</v>
      </c>
      <c r="M133" s="4">
        <v>5</v>
      </c>
      <c r="N133" s="4">
        <f>M133*C133</f>
        <v>365</v>
      </c>
    </row>
    <row r="134" spans="11:14" ht="12.75">
      <c r="K134" s="9">
        <f>SUM(K128:K133)</f>
        <v>6</v>
      </c>
      <c r="L134" s="9">
        <f>SUM(L128:L133)</f>
        <v>420</v>
      </c>
      <c r="M134" s="9">
        <f>SUM(M128:M133)</f>
        <v>30</v>
      </c>
      <c r="N134" s="9">
        <f>SUM(N128:N133)</f>
        <v>2100</v>
      </c>
    </row>
    <row r="135" ht="12.75">
      <c r="A135" t="s">
        <v>37</v>
      </c>
    </row>
    <row r="136" ht="12.75">
      <c r="A136" t="s">
        <v>42</v>
      </c>
    </row>
    <row r="137" spans="1:14" ht="12.75">
      <c r="A137" s="1" t="s">
        <v>2</v>
      </c>
      <c r="B137" s="1" t="s">
        <v>3</v>
      </c>
      <c r="C137" s="1" t="s">
        <v>4</v>
      </c>
      <c r="D137" s="1" t="s">
        <v>5</v>
      </c>
      <c r="E137" s="2" t="s">
        <v>6</v>
      </c>
      <c r="F137" s="1" t="s">
        <v>7</v>
      </c>
      <c r="G137" s="1" t="s">
        <v>8</v>
      </c>
      <c r="H137" s="1" t="s">
        <v>9</v>
      </c>
      <c r="I137" s="2" t="s">
        <v>6</v>
      </c>
      <c r="J137" s="1" t="s">
        <v>10</v>
      </c>
      <c r="K137" s="1" t="s">
        <v>11</v>
      </c>
      <c r="L137" s="1" t="s">
        <v>12</v>
      </c>
      <c r="M137" s="1" t="s">
        <v>13</v>
      </c>
      <c r="N137" s="1" t="s">
        <v>14</v>
      </c>
    </row>
    <row r="138" spans="1:14" ht="12.75">
      <c r="A138" s="3">
        <v>1</v>
      </c>
      <c r="B138" s="4" t="s">
        <v>26</v>
      </c>
      <c r="C138">
        <v>73</v>
      </c>
      <c r="D138" s="10">
        <v>0.04583333333333333</v>
      </c>
      <c r="F138" s="3" t="s">
        <v>16</v>
      </c>
      <c r="G138" s="6" t="s">
        <v>17</v>
      </c>
      <c r="H138" s="7">
        <f>C138/D138/24</f>
        <v>66.36363636363636</v>
      </c>
      <c r="J138" s="4" t="s">
        <v>18</v>
      </c>
      <c r="K138">
        <v>1</v>
      </c>
      <c r="L138" s="8">
        <f>K138*C138</f>
        <v>73</v>
      </c>
      <c r="M138" s="4">
        <v>5</v>
      </c>
      <c r="N138" s="4">
        <f>M138*C138</f>
        <v>365</v>
      </c>
    </row>
    <row r="139" spans="1:14" ht="12.75">
      <c r="A139" s="3">
        <v>2</v>
      </c>
      <c r="B139" s="4" t="s">
        <v>27</v>
      </c>
      <c r="C139">
        <v>73</v>
      </c>
      <c r="D139" s="10">
        <v>0.04583333333333333</v>
      </c>
      <c r="F139" s="3" t="s">
        <v>16</v>
      </c>
      <c r="G139" s="6" t="s">
        <v>17</v>
      </c>
      <c r="H139" s="7">
        <f>C139/D139/24</f>
        <v>66.36363636363636</v>
      </c>
      <c r="J139" s="4" t="s">
        <v>20</v>
      </c>
      <c r="K139">
        <v>1</v>
      </c>
      <c r="L139" s="8">
        <f>K139*C139</f>
        <v>73</v>
      </c>
      <c r="M139" s="4">
        <v>5</v>
      </c>
      <c r="N139" s="4">
        <f>M139*C139</f>
        <v>365</v>
      </c>
    </row>
    <row r="140" spans="1:14" ht="12.75">
      <c r="A140" s="3">
        <v>3</v>
      </c>
      <c r="B140" s="4" t="s">
        <v>26</v>
      </c>
      <c r="C140">
        <v>73</v>
      </c>
      <c r="D140" s="10">
        <v>0.04583333333333333</v>
      </c>
      <c r="F140" s="3" t="s">
        <v>16</v>
      </c>
      <c r="G140" s="6" t="s">
        <v>17</v>
      </c>
      <c r="H140" s="7">
        <f>C140/D140/24</f>
        <v>66.36363636363636</v>
      </c>
      <c r="J140" s="4" t="s">
        <v>18</v>
      </c>
      <c r="K140">
        <v>1</v>
      </c>
      <c r="L140" s="8">
        <f>K140*C140</f>
        <v>73</v>
      </c>
      <c r="M140" s="4">
        <v>5</v>
      </c>
      <c r="N140" s="4">
        <f>M140*C140</f>
        <v>365</v>
      </c>
    </row>
    <row r="141" spans="1:14" ht="12.75">
      <c r="A141" s="3">
        <v>4</v>
      </c>
      <c r="B141" s="4" t="s">
        <v>27</v>
      </c>
      <c r="C141">
        <v>73</v>
      </c>
      <c r="D141" s="10">
        <v>0.04583333333333333</v>
      </c>
      <c r="F141" s="3" t="s">
        <v>16</v>
      </c>
      <c r="G141" s="6" t="s">
        <v>17</v>
      </c>
      <c r="H141" s="7">
        <f>C141/D141/24</f>
        <v>66.36363636363636</v>
      </c>
      <c r="J141" s="4" t="s">
        <v>20</v>
      </c>
      <c r="K141">
        <v>1</v>
      </c>
      <c r="L141" s="8">
        <f>K141*C141</f>
        <v>73</v>
      </c>
      <c r="M141" s="4">
        <v>5</v>
      </c>
      <c r="N141" s="4">
        <f>M141*C141</f>
        <v>365</v>
      </c>
    </row>
    <row r="142" spans="1:14" ht="12.75">
      <c r="A142" s="3">
        <v>5</v>
      </c>
      <c r="B142" s="4" t="s">
        <v>26</v>
      </c>
      <c r="C142">
        <v>73</v>
      </c>
      <c r="D142" s="10">
        <v>0.04583333333333333</v>
      </c>
      <c r="F142" s="3" t="s">
        <v>16</v>
      </c>
      <c r="G142" s="6" t="s">
        <v>17</v>
      </c>
      <c r="H142" s="7">
        <f>C142/D142/24</f>
        <v>66.36363636363636</v>
      </c>
      <c r="J142" s="4" t="s">
        <v>18</v>
      </c>
      <c r="K142">
        <v>1</v>
      </c>
      <c r="L142" s="8">
        <f>K142*C142</f>
        <v>73</v>
      </c>
      <c r="M142" s="4">
        <v>5</v>
      </c>
      <c r="N142" s="4">
        <f>M142*C142</f>
        <v>365</v>
      </c>
    </row>
    <row r="143" spans="1:14" ht="12.75">
      <c r="A143" s="3">
        <v>6</v>
      </c>
      <c r="B143" s="4" t="s">
        <v>27</v>
      </c>
      <c r="C143">
        <v>73</v>
      </c>
      <c r="D143" s="10">
        <v>0.04583333333333333</v>
      </c>
      <c r="F143" s="3" t="s">
        <v>16</v>
      </c>
      <c r="G143" s="6" t="s">
        <v>17</v>
      </c>
      <c r="H143" s="7">
        <f>C143/D143/24</f>
        <v>66.36363636363636</v>
      </c>
      <c r="J143" s="4" t="s">
        <v>20</v>
      </c>
      <c r="K143">
        <v>1</v>
      </c>
      <c r="L143" s="8">
        <f>K143*C143</f>
        <v>73</v>
      </c>
      <c r="M143" s="4">
        <v>5</v>
      </c>
      <c r="N143" s="4">
        <f>M143*C143</f>
        <v>365</v>
      </c>
    </row>
    <row r="144" spans="1:14" ht="12.75">
      <c r="A144" s="3">
        <v>7</v>
      </c>
      <c r="B144" s="4" t="s">
        <v>26</v>
      </c>
      <c r="C144">
        <v>73</v>
      </c>
      <c r="D144" s="10">
        <v>0.04583333333333333</v>
      </c>
      <c r="F144" s="3" t="s">
        <v>16</v>
      </c>
      <c r="G144" s="6" t="s">
        <v>17</v>
      </c>
      <c r="H144" s="7">
        <f>C144/D144/24</f>
        <v>66.36363636363636</v>
      </c>
      <c r="J144" s="4" t="s">
        <v>18</v>
      </c>
      <c r="K144">
        <v>1</v>
      </c>
      <c r="L144" s="8">
        <f>K144*C144</f>
        <v>73</v>
      </c>
      <c r="M144" s="4">
        <v>5</v>
      </c>
      <c r="N144" s="4">
        <f>M144*C144</f>
        <v>365</v>
      </c>
    </row>
    <row r="145" spans="1:14" ht="12.75">
      <c r="A145" s="3">
        <v>8</v>
      </c>
      <c r="B145" s="4" t="s">
        <v>27</v>
      </c>
      <c r="C145">
        <v>73</v>
      </c>
      <c r="D145" s="10">
        <v>0.04583333333333333</v>
      </c>
      <c r="F145" s="3" t="s">
        <v>16</v>
      </c>
      <c r="G145" s="6" t="s">
        <v>17</v>
      </c>
      <c r="H145" s="7">
        <f>C145/D145/24</f>
        <v>66.36363636363636</v>
      </c>
      <c r="J145" s="4" t="s">
        <v>20</v>
      </c>
      <c r="K145">
        <v>1</v>
      </c>
      <c r="L145" s="8">
        <f>K145*C145</f>
        <v>73</v>
      </c>
      <c r="M145" s="4">
        <v>5</v>
      </c>
      <c r="N145" s="4">
        <f>M145*C145</f>
        <v>365</v>
      </c>
    </row>
    <row r="146" spans="11:14" ht="12.75">
      <c r="K146" s="9">
        <f>SUM(K138:K145)</f>
        <v>8</v>
      </c>
      <c r="L146" s="9">
        <f>SUM(L138:L145)</f>
        <v>584</v>
      </c>
      <c r="M146" s="9">
        <f>SUM(M138:M145)</f>
        <v>40</v>
      </c>
      <c r="N146" s="9">
        <f>SUM(N138:N145)</f>
        <v>2920</v>
      </c>
    </row>
    <row r="147" ht="12.75">
      <c r="A147" t="s">
        <v>37</v>
      </c>
    </row>
    <row r="148" ht="12.75">
      <c r="A148" t="s">
        <v>43</v>
      </c>
    </row>
    <row r="149" spans="1:14" ht="12.75">
      <c r="A149" s="1" t="s">
        <v>2</v>
      </c>
      <c r="B149" s="1" t="s">
        <v>3</v>
      </c>
      <c r="C149" s="1" t="s">
        <v>4</v>
      </c>
      <c r="D149" s="1" t="s">
        <v>5</v>
      </c>
      <c r="E149" s="2" t="s">
        <v>6</v>
      </c>
      <c r="F149" s="1" t="s">
        <v>7</v>
      </c>
      <c r="G149" s="1" t="s">
        <v>8</v>
      </c>
      <c r="H149" s="1" t="s">
        <v>9</v>
      </c>
      <c r="I149" s="2" t="s">
        <v>6</v>
      </c>
      <c r="J149" s="1" t="s">
        <v>10</v>
      </c>
      <c r="K149" s="1" t="s">
        <v>11</v>
      </c>
      <c r="L149" s="1" t="s">
        <v>12</v>
      </c>
      <c r="M149" s="1" t="s">
        <v>13</v>
      </c>
      <c r="N149" s="1" t="s">
        <v>14</v>
      </c>
    </row>
    <row r="150" spans="1:14" ht="12.75">
      <c r="A150" s="3">
        <v>1</v>
      </c>
      <c r="B150" s="4" t="s">
        <v>44</v>
      </c>
      <c r="C150" s="8">
        <f>C152+C153</f>
        <v>137</v>
      </c>
      <c r="D150" s="10">
        <v>0.08819444444444445</v>
      </c>
      <c r="E150" s="10">
        <v>0.08541666666666667</v>
      </c>
      <c r="F150" s="3" t="s">
        <v>45</v>
      </c>
      <c r="G150" s="6" t="s">
        <v>17</v>
      </c>
      <c r="H150" s="7">
        <f>C150/D150/24</f>
        <v>64.72440944881889</v>
      </c>
      <c r="I150" s="7">
        <f>C150/E150/24</f>
        <v>66.82926829268293</v>
      </c>
      <c r="J150" s="4" t="s">
        <v>18</v>
      </c>
      <c r="K150">
        <v>1</v>
      </c>
      <c r="L150" s="8">
        <f>K150*C151</f>
        <v>64</v>
      </c>
      <c r="M150" s="4">
        <v>6</v>
      </c>
      <c r="N150" s="4">
        <f>M150*C150</f>
        <v>822</v>
      </c>
    </row>
    <row r="151" spans="1:14" ht="12.75">
      <c r="A151" s="3">
        <v>1</v>
      </c>
      <c r="B151" t="s">
        <v>41</v>
      </c>
      <c r="C151" s="12">
        <v>64</v>
      </c>
      <c r="D151" s="10">
        <v>0.03958333333333333</v>
      </c>
      <c r="F151" s="3" t="s">
        <v>46</v>
      </c>
      <c r="G151" s="6" t="s">
        <v>17</v>
      </c>
      <c r="H151" s="7">
        <f>C151/D151/24</f>
        <v>67.36842105263158</v>
      </c>
      <c r="J151" s="4" t="s">
        <v>18</v>
      </c>
      <c r="M151">
        <v>1</v>
      </c>
      <c r="N151" s="4">
        <f>M151*C151</f>
        <v>64</v>
      </c>
    </row>
    <row r="152" spans="1:14" ht="12.75">
      <c r="A152" s="3">
        <v>2</v>
      </c>
      <c r="B152" t="s">
        <v>40</v>
      </c>
      <c r="C152" s="12">
        <v>64</v>
      </c>
      <c r="D152" s="10">
        <v>0.04027777777777778</v>
      </c>
      <c r="F152" s="13" t="s">
        <v>47</v>
      </c>
      <c r="G152" s="6" t="s">
        <v>17</v>
      </c>
      <c r="H152" s="7">
        <f>C152/D152/24</f>
        <v>66.20689655172414</v>
      </c>
      <c r="J152" s="4" t="s">
        <v>20</v>
      </c>
      <c r="K152">
        <v>1</v>
      </c>
      <c r="L152" s="8">
        <f>K152*C154</f>
        <v>73</v>
      </c>
      <c r="M152" s="4">
        <v>7</v>
      </c>
      <c r="N152" s="4">
        <f>M152*C152</f>
        <v>448</v>
      </c>
    </row>
    <row r="153" spans="1:14" ht="12.75">
      <c r="A153" s="3">
        <v>3</v>
      </c>
      <c r="B153" s="4" t="s">
        <v>26</v>
      </c>
      <c r="C153">
        <v>73</v>
      </c>
      <c r="D153" s="10">
        <v>0.04583333333333333</v>
      </c>
      <c r="F153" s="3" t="s">
        <v>16</v>
      </c>
      <c r="G153" s="6" t="s">
        <v>17</v>
      </c>
      <c r="H153" s="7">
        <f>C153/D153/24</f>
        <v>66.36363636363636</v>
      </c>
      <c r="J153" s="4" t="s">
        <v>18</v>
      </c>
      <c r="K153">
        <v>1</v>
      </c>
      <c r="L153" s="8">
        <f>K153*C153</f>
        <v>73</v>
      </c>
      <c r="M153" s="4">
        <v>5</v>
      </c>
      <c r="N153" s="4">
        <f>M153*C153</f>
        <v>365</v>
      </c>
    </row>
    <row r="154" spans="1:14" ht="12.75">
      <c r="A154" s="3">
        <v>4</v>
      </c>
      <c r="B154" s="4" t="s">
        <v>27</v>
      </c>
      <c r="C154">
        <v>73</v>
      </c>
      <c r="D154" s="10">
        <v>0.04583333333333333</v>
      </c>
      <c r="F154" s="3" t="s">
        <v>16</v>
      </c>
      <c r="G154" s="6" t="s">
        <v>17</v>
      </c>
      <c r="H154" s="7">
        <f>C154/D154/24</f>
        <v>66.36363636363636</v>
      </c>
      <c r="J154" s="4" t="s">
        <v>20</v>
      </c>
      <c r="K154">
        <v>1</v>
      </c>
      <c r="L154" s="8">
        <f>K154*C156</f>
        <v>73</v>
      </c>
      <c r="M154" s="4">
        <v>5</v>
      </c>
      <c r="N154" s="4">
        <f>M154*C154</f>
        <v>365</v>
      </c>
    </row>
    <row r="155" spans="1:14" ht="12.75">
      <c r="A155" s="3">
        <v>5</v>
      </c>
      <c r="B155" t="s">
        <v>41</v>
      </c>
      <c r="C155" s="12">
        <v>64</v>
      </c>
      <c r="D155" s="10">
        <v>0.03958333333333333</v>
      </c>
      <c r="F155" s="13" t="s">
        <v>47</v>
      </c>
      <c r="G155" s="6" t="s">
        <v>17</v>
      </c>
      <c r="H155" s="7">
        <f>C155/D155/24</f>
        <v>67.36842105263158</v>
      </c>
      <c r="J155" s="4" t="s">
        <v>18</v>
      </c>
      <c r="K155">
        <v>1</v>
      </c>
      <c r="L155" s="8">
        <f>K155*C159</f>
        <v>73</v>
      </c>
      <c r="M155" s="4">
        <v>7</v>
      </c>
      <c r="N155" s="4">
        <f>M155*C155</f>
        <v>448</v>
      </c>
    </row>
    <row r="156" spans="1:14" ht="12.75">
      <c r="A156" s="3">
        <v>6</v>
      </c>
      <c r="B156" s="4" t="s">
        <v>27</v>
      </c>
      <c r="C156">
        <v>73</v>
      </c>
      <c r="D156" s="10">
        <v>0.04583333333333333</v>
      </c>
      <c r="F156" s="3" t="s">
        <v>16</v>
      </c>
      <c r="G156" s="6" t="s">
        <v>17</v>
      </c>
      <c r="H156" s="7">
        <f>C156/D156/24</f>
        <v>66.36363636363636</v>
      </c>
      <c r="J156" s="4" t="s">
        <v>20</v>
      </c>
      <c r="K156">
        <v>1</v>
      </c>
      <c r="L156" s="8">
        <f>K156*C160</f>
        <v>73</v>
      </c>
      <c r="M156" s="4">
        <v>5</v>
      </c>
      <c r="N156" s="4">
        <f>M156*C156</f>
        <v>365</v>
      </c>
    </row>
    <row r="157" spans="1:14" ht="12.75">
      <c r="A157" s="3">
        <v>7</v>
      </c>
      <c r="B157" s="4" t="s">
        <v>26</v>
      </c>
      <c r="C157">
        <v>73</v>
      </c>
      <c r="D157" s="10">
        <v>0.04583333333333333</v>
      </c>
      <c r="F157" s="3" t="s">
        <v>16</v>
      </c>
      <c r="G157" s="6" t="s">
        <v>17</v>
      </c>
      <c r="H157" s="7">
        <f>C157/D157/24</f>
        <v>66.36363636363636</v>
      </c>
      <c r="J157" s="4" t="s">
        <v>18</v>
      </c>
      <c r="K157">
        <v>1</v>
      </c>
      <c r="L157" s="8">
        <f>K157*C157</f>
        <v>73</v>
      </c>
      <c r="M157" s="4">
        <v>5</v>
      </c>
      <c r="N157" s="4">
        <f>M157*C157</f>
        <v>365</v>
      </c>
    </row>
    <row r="158" spans="1:14" ht="12.75">
      <c r="A158" s="3">
        <v>8</v>
      </c>
      <c r="B158" t="s">
        <v>40</v>
      </c>
      <c r="C158" s="12">
        <v>64</v>
      </c>
      <c r="D158" s="10">
        <v>0.04027777777777778</v>
      </c>
      <c r="F158" s="13" t="s">
        <v>47</v>
      </c>
      <c r="G158" s="6" t="s">
        <v>17</v>
      </c>
      <c r="H158" s="7">
        <f>C158/D158/24</f>
        <v>66.20689655172414</v>
      </c>
      <c r="J158" s="4" t="s">
        <v>20</v>
      </c>
      <c r="K158">
        <v>1</v>
      </c>
      <c r="L158" s="8">
        <f>K158*C163</f>
        <v>64</v>
      </c>
      <c r="M158" s="4">
        <v>7</v>
      </c>
      <c r="N158" s="4">
        <f>M158*C158</f>
        <v>448</v>
      </c>
    </row>
    <row r="159" spans="1:14" ht="12.75">
      <c r="A159" s="3">
        <v>9</v>
      </c>
      <c r="B159" s="4" t="s">
        <v>26</v>
      </c>
      <c r="C159">
        <v>73</v>
      </c>
      <c r="D159" s="10">
        <v>0.04583333333333333</v>
      </c>
      <c r="F159" s="3" t="s">
        <v>16</v>
      </c>
      <c r="G159" s="6" t="s">
        <v>17</v>
      </c>
      <c r="H159" s="7">
        <f>C159/D159/24</f>
        <v>66.36363636363636</v>
      </c>
      <c r="J159" s="4" t="s">
        <v>18</v>
      </c>
      <c r="K159">
        <v>1</v>
      </c>
      <c r="L159" s="8">
        <f>K159*C159</f>
        <v>73</v>
      </c>
      <c r="M159">
        <v>5</v>
      </c>
      <c r="N159" s="4">
        <f>M159*C159</f>
        <v>365</v>
      </c>
    </row>
    <row r="160" spans="1:14" ht="12.75">
      <c r="A160" s="3">
        <v>10</v>
      </c>
      <c r="B160" s="4" t="s">
        <v>27</v>
      </c>
      <c r="C160">
        <v>73</v>
      </c>
      <c r="D160" s="10">
        <v>0.04583333333333333</v>
      </c>
      <c r="F160" s="3" t="s">
        <v>16</v>
      </c>
      <c r="G160" s="6" t="s">
        <v>17</v>
      </c>
      <c r="H160" s="7">
        <f>C160/D160/24</f>
        <v>66.36363636363636</v>
      </c>
      <c r="J160" s="4" t="s">
        <v>20</v>
      </c>
      <c r="K160">
        <v>1</v>
      </c>
      <c r="L160" s="8">
        <f>K160*C160</f>
        <v>73</v>
      </c>
      <c r="M160">
        <v>5</v>
      </c>
      <c r="N160" s="4">
        <f>M160*C160</f>
        <v>365</v>
      </c>
    </row>
    <row r="161" spans="1:14" ht="12.75">
      <c r="A161" s="3">
        <v>11</v>
      </c>
      <c r="B161" t="s">
        <v>41</v>
      </c>
      <c r="C161" s="12">
        <v>64</v>
      </c>
      <c r="D161" s="10">
        <v>0.03958333333333333</v>
      </c>
      <c r="F161" s="13" t="s">
        <v>47</v>
      </c>
      <c r="G161" s="6" t="s">
        <v>17</v>
      </c>
      <c r="H161" s="7">
        <f>C161/D161/24</f>
        <v>67.36842105263158</v>
      </c>
      <c r="J161" s="4" t="s">
        <v>18</v>
      </c>
      <c r="K161">
        <v>1</v>
      </c>
      <c r="L161" s="8">
        <f>K161*C161</f>
        <v>64</v>
      </c>
      <c r="M161" s="4">
        <v>7</v>
      </c>
      <c r="N161" s="4">
        <f>M161*C161</f>
        <v>448</v>
      </c>
    </row>
    <row r="162" spans="1:14" ht="12.75">
      <c r="A162" s="3">
        <v>12</v>
      </c>
      <c r="B162" s="4" t="s">
        <v>48</v>
      </c>
      <c r="C162" s="8">
        <f>C150</f>
        <v>137</v>
      </c>
      <c r="D162" s="10">
        <v>0.09097222222222222</v>
      </c>
      <c r="E162" s="10">
        <v>0.08611111111111111</v>
      </c>
      <c r="F162" s="3" t="s">
        <v>49</v>
      </c>
      <c r="G162" s="6" t="s">
        <v>17</v>
      </c>
      <c r="H162" s="7">
        <f>C162/D162/24</f>
        <v>62.74809160305344</v>
      </c>
      <c r="I162" s="7">
        <f>C162/E162/24</f>
        <v>66.29032258064517</v>
      </c>
      <c r="J162" s="4" t="s">
        <v>20</v>
      </c>
      <c r="K162">
        <v>1</v>
      </c>
      <c r="L162" s="8">
        <f>K162*C163</f>
        <v>64</v>
      </c>
      <c r="M162">
        <v>6</v>
      </c>
      <c r="N162" s="4">
        <f>M162*C162</f>
        <v>822</v>
      </c>
    </row>
    <row r="163" spans="1:14" ht="12.75">
      <c r="A163" s="3">
        <v>12</v>
      </c>
      <c r="B163" t="s">
        <v>40</v>
      </c>
      <c r="C163" s="12">
        <v>64</v>
      </c>
      <c r="D163" s="10">
        <v>0.04027777777777778</v>
      </c>
      <c r="F163" s="3" t="s">
        <v>50</v>
      </c>
      <c r="G163" s="6" t="s">
        <v>17</v>
      </c>
      <c r="H163" s="7">
        <f>C163/D163/24</f>
        <v>66.20689655172414</v>
      </c>
      <c r="J163" s="4" t="s">
        <v>20</v>
      </c>
      <c r="M163">
        <v>1</v>
      </c>
      <c r="N163" s="4">
        <f>M163*C163</f>
        <v>64</v>
      </c>
    </row>
    <row r="164" spans="1:14" ht="12.75">
      <c r="A164" s="3"/>
      <c r="H164" s="7"/>
      <c r="K164" s="9">
        <f>SUM(K150:K163)</f>
        <v>12</v>
      </c>
      <c r="L164" s="9">
        <f>SUM(L150:L163)</f>
        <v>840</v>
      </c>
      <c r="M164" s="9">
        <f>SUM(M150:M163)</f>
        <v>72</v>
      </c>
      <c r="N164" s="9">
        <f>SUM(N150:N163)</f>
        <v>5754</v>
      </c>
    </row>
    <row r="165" ht="12.75">
      <c r="A165" t="s">
        <v>51</v>
      </c>
    </row>
    <row r="166" ht="12.75">
      <c r="A166" t="s">
        <v>52</v>
      </c>
    </row>
    <row r="167" spans="1:14" ht="12.75">
      <c r="A167" s="1" t="s">
        <v>2</v>
      </c>
      <c r="B167" s="1" t="s">
        <v>3</v>
      </c>
      <c r="C167" s="1" t="s">
        <v>4</v>
      </c>
      <c r="D167" s="1" t="s">
        <v>5</v>
      </c>
      <c r="E167" s="2" t="s">
        <v>6</v>
      </c>
      <c r="F167" s="1" t="s">
        <v>7</v>
      </c>
      <c r="G167" s="1" t="s">
        <v>8</v>
      </c>
      <c r="H167" s="1" t="s">
        <v>9</v>
      </c>
      <c r="I167" s="2" t="s">
        <v>6</v>
      </c>
      <c r="J167" s="1" t="s">
        <v>10</v>
      </c>
      <c r="K167" s="1" t="s">
        <v>11</v>
      </c>
      <c r="L167" s="1" t="s">
        <v>12</v>
      </c>
      <c r="M167" s="1" t="s">
        <v>13</v>
      </c>
      <c r="N167" s="1" t="s">
        <v>14</v>
      </c>
    </row>
    <row r="168" spans="1:14" ht="12.75">
      <c r="A168" s="3">
        <v>1</v>
      </c>
      <c r="B168" s="4" t="s">
        <v>26</v>
      </c>
      <c r="C168">
        <v>73</v>
      </c>
      <c r="D168" s="10">
        <v>0.04583333333333333</v>
      </c>
      <c r="F168" s="3" t="s">
        <v>16</v>
      </c>
      <c r="G168" s="6" t="s">
        <v>17</v>
      </c>
      <c r="H168" s="7">
        <f>C168/D168/24</f>
        <v>66.36363636363636</v>
      </c>
      <c r="J168" s="4" t="s">
        <v>18</v>
      </c>
      <c r="K168">
        <v>1</v>
      </c>
      <c r="L168" s="8">
        <f>K168*C168</f>
        <v>73</v>
      </c>
      <c r="M168" s="4">
        <v>5</v>
      </c>
      <c r="N168" s="4">
        <f>M168*C168</f>
        <v>365</v>
      </c>
    </row>
    <row r="169" spans="1:14" ht="12.75">
      <c r="A169" s="3">
        <v>2</v>
      </c>
      <c r="B169" s="4" t="s">
        <v>27</v>
      </c>
      <c r="C169">
        <v>73</v>
      </c>
      <c r="D169" s="10">
        <v>0.04583333333333333</v>
      </c>
      <c r="F169" s="3" t="s">
        <v>16</v>
      </c>
      <c r="G169" s="6" t="s">
        <v>17</v>
      </c>
      <c r="H169" s="7">
        <f>C169/D169/24</f>
        <v>66.36363636363636</v>
      </c>
      <c r="J169" s="4" t="s">
        <v>20</v>
      </c>
      <c r="K169">
        <v>1</v>
      </c>
      <c r="L169" s="8">
        <f>K169*C169</f>
        <v>73</v>
      </c>
      <c r="M169" s="4">
        <v>5</v>
      </c>
      <c r="N169" s="4">
        <f>M169*C169</f>
        <v>365</v>
      </c>
    </row>
    <row r="170" spans="1:14" ht="12.75">
      <c r="A170" s="3">
        <v>3</v>
      </c>
      <c r="B170" s="4" t="s">
        <v>26</v>
      </c>
      <c r="C170">
        <v>73</v>
      </c>
      <c r="D170" s="10">
        <v>0.04583333333333333</v>
      </c>
      <c r="F170" s="3" t="s">
        <v>16</v>
      </c>
      <c r="G170" s="6" t="s">
        <v>17</v>
      </c>
      <c r="H170" s="7">
        <f>C170/D170/24</f>
        <v>66.36363636363636</v>
      </c>
      <c r="J170" s="4" t="s">
        <v>18</v>
      </c>
      <c r="K170">
        <v>1</v>
      </c>
      <c r="L170" s="8">
        <f>K170*C170</f>
        <v>73</v>
      </c>
      <c r="M170" s="4">
        <v>5</v>
      </c>
      <c r="N170" s="4">
        <f>M170*C170</f>
        <v>365</v>
      </c>
    </row>
    <row r="171" spans="1:14" ht="12.75">
      <c r="A171" s="3">
        <v>4</v>
      </c>
      <c r="B171" s="4" t="s">
        <v>27</v>
      </c>
      <c r="C171">
        <v>73</v>
      </c>
      <c r="D171" s="10">
        <v>0.04583333333333333</v>
      </c>
      <c r="F171" s="3" t="s">
        <v>16</v>
      </c>
      <c r="G171" s="6" t="s">
        <v>17</v>
      </c>
      <c r="H171" s="7">
        <f>C171/D171/24</f>
        <v>66.36363636363636</v>
      </c>
      <c r="J171" s="4" t="s">
        <v>20</v>
      </c>
      <c r="K171">
        <v>1</v>
      </c>
      <c r="L171" s="8">
        <f>K171*C171</f>
        <v>73</v>
      </c>
      <c r="M171" s="4">
        <v>5</v>
      </c>
      <c r="N171" s="4">
        <f>M171*C171</f>
        <v>365</v>
      </c>
    </row>
    <row r="172" spans="11:14" ht="12.75">
      <c r="K172" s="9">
        <f>SUM(K168:K171)</f>
        <v>4</v>
      </c>
      <c r="L172" s="9">
        <f>SUM(L168:L171)</f>
        <v>292</v>
      </c>
      <c r="M172" s="9">
        <f>SUM(M168:M171)</f>
        <v>20</v>
      </c>
      <c r="N172" s="9">
        <f>SUM(N168:N171)</f>
        <v>1460</v>
      </c>
    </row>
    <row r="173" ht="12.75">
      <c r="A173" t="s">
        <v>51</v>
      </c>
    </row>
    <row r="174" ht="12.75">
      <c r="A174" t="s">
        <v>53</v>
      </c>
    </row>
    <row r="175" spans="1:14" ht="12.75">
      <c r="A175" s="1" t="s">
        <v>2</v>
      </c>
      <c r="B175" s="1" t="s">
        <v>3</v>
      </c>
      <c r="C175" s="1" t="s">
        <v>4</v>
      </c>
      <c r="D175" s="1" t="s">
        <v>5</v>
      </c>
      <c r="E175" s="2" t="s">
        <v>6</v>
      </c>
      <c r="F175" s="1" t="s">
        <v>7</v>
      </c>
      <c r="G175" s="1" t="s">
        <v>8</v>
      </c>
      <c r="H175" s="1" t="s">
        <v>9</v>
      </c>
      <c r="I175" s="2" t="s">
        <v>6</v>
      </c>
      <c r="J175" s="1" t="s">
        <v>10</v>
      </c>
      <c r="K175" s="1" t="s">
        <v>11</v>
      </c>
      <c r="L175" s="1" t="s">
        <v>12</v>
      </c>
      <c r="M175" s="1" t="s">
        <v>13</v>
      </c>
      <c r="N175" s="1" t="s">
        <v>14</v>
      </c>
    </row>
    <row r="176" spans="1:14" ht="12.75">
      <c r="A176" s="3">
        <v>1</v>
      </c>
      <c r="B176" s="4" t="s">
        <v>26</v>
      </c>
      <c r="C176">
        <v>73</v>
      </c>
      <c r="D176" s="10">
        <v>0.04583333333333333</v>
      </c>
      <c r="F176" s="3" t="s">
        <v>16</v>
      </c>
      <c r="G176" s="6" t="s">
        <v>17</v>
      </c>
      <c r="H176" s="7">
        <f>C176/D176/24</f>
        <v>66.36363636363636</v>
      </c>
      <c r="J176" s="4" t="s">
        <v>18</v>
      </c>
      <c r="K176">
        <v>1</v>
      </c>
      <c r="L176" s="8">
        <f>K176*C176</f>
        <v>73</v>
      </c>
      <c r="M176" s="4">
        <v>5</v>
      </c>
      <c r="N176" s="4">
        <f>M176*C176</f>
        <v>365</v>
      </c>
    </row>
    <row r="177" spans="1:14" ht="12.75">
      <c r="A177" s="3">
        <v>2</v>
      </c>
      <c r="B177" s="4" t="s">
        <v>27</v>
      </c>
      <c r="C177">
        <v>73</v>
      </c>
      <c r="D177" s="10">
        <v>0.04583333333333333</v>
      </c>
      <c r="F177" s="3" t="s">
        <v>16</v>
      </c>
      <c r="G177" s="6" t="s">
        <v>17</v>
      </c>
      <c r="H177" s="7">
        <f>C177/D177/24</f>
        <v>66.36363636363636</v>
      </c>
      <c r="J177" s="4" t="s">
        <v>20</v>
      </c>
      <c r="K177">
        <v>1</v>
      </c>
      <c r="L177" s="8">
        <f>K177*C177</f>
        <v>73</v>
      </c>
      <c r="M177" s="4">
        <v>5</v>
      </c>
      <c r="N177" s="4">
        <f>M177*C177</f>
        <v>365</v>
      </c>
    </row>
    <row r="178" spans="1:14" ht="12.75">
      <c r="A178" s="3">
        <v>3</v>
      </c>
      <c r="B178" s="4" t="s">
        <v>26</v>
      </c>
      <c r="C178">
        <v>73</v>
      </c>
      <c r="D178" s="10">
        <v>0.04583333333333333</v>
      </c>
      <c r="F178" s="3" t="s">
        <v>16</v>
      </c>
      <c r="G178" s="6" t="s">
        <v>17</v>
      </c>
      <c r="H178" s="7">
        <f>C178/D178/24</f>
        <v>66.36363636363636</v>
      </c>
      <c r="J178" s="4" t="s">
        <v>18</v>
      </c>
      <c r="K178">
        <v>1</v>
      </c>
      <c r="L178" s="8">
        <f>K178*C178</f>
        <v>73</v>
      </c>
      <c r="M178" s="4">
        <v>5</v>
      </c>
      <c r="N178" s="4">
        <f>M178*C178</f>
        <v>365</v>
      </c>
    </row>
    <row r="179" spans="1:14" ht="12.75">
      <c r="A179" s="3">
        <v>4</v>
      </c>
      <c r="B179" s="4" t="s">
        <v>27</v>
      </c>
      <c r="C179">
        <v>73</v>
      </c>
      <c r="D179" s="10">
        <v>0.04583333333333333</v>
      </c>
      <c r="F179" s="3" t="s">
        <v>16</v>
      </c>
      <c r="G179" s="6" t="s">
        <v>17</v>
      </c>
      <c r="H179" s="7">
        <f>C179/D179/24</f>
        <v>66.36363636363636</v>
      </c>
      <c r="J179" s="4" t="s">
        <v>20</v>
      </c>
      <c r="K179">
        <v>1</v>
      </c>
      <c r="L179" s="8">
        <f>K179*C179</f>
        <v>73</v>
      </c>
      <c r="M179" s="4">
        <v>5</v>
      </c>
      <c r="N179" s="4">
        <f>M179*C179</f>
        <v>365</v>
      </c>
    </row>
    <row r="180" spans="1:14" ht="12.75">
      <c r="A180" s="3">
        <v>5</v>
      </c>
      <c r="B180" s="4" t="s">
        <v>26</v>
      </c>
      <c r="C180">
        <v>73</v>
      </c>
      <c r="D180" s="10">
        <v>0.04583333333333333</v>
      </c>
      <c r="F180" s="3" t="s">
        <v>16</v>
      </c>
      <c r="G180" s="6" t="s">
        <v>17</v>
      </c>
      <c r="H180" s="7">
        <f>C180/D180/24</f>
        <v>66.36363636363636</v>
      </c>
      <c r="J180" s="4" t="s">
        <v>18</v>
      </c>
      <c r="K180">
        <v>1</v>
      </c>
      <c r="L180" s="8">
        <f>K180*C180</f>
        <v>73</v>
      </c>
      <c r="M180" s="4">
        <v>5</v>
      </c>
      <c r="N180" s="4">
        <f>M180*C180</f>
        <v>365</v>
      </c>
    </row>
    <row r="181" spans="1:14" ht="12.75">
      <c r="A181" s="3">
        <v>6</v>
      </c>
      <c r="B181" s="4" t="s">
        <v>27</v>
      </c>
      <c r="C181">
        <v>73</v>
      </c>
      <c r="D181" s="10">
        <v>0.04583333333333333</v>
      </c>
      <c r="F181" s="3" t="s">
        <v>16</v>
      </c>
      <c r="G181" s="6" t="s">
        <v>17</v>
      </c>
      <c r="H181" s="7">
        <f>C181/D181/24</f>
        <v>66.36363636363636</v>
      </c>
      <c r="J181" s="4" t="s">
        <v>20</v>
      </c>
      <c r="K181">
        <v>1</v>
      </c>
      <c r="L181" s="8">
        <f>K181*C181</f>
        <v>73</v>
      </c>
      <c r="M181" s="4">
        <v>5</v>
      </c>
      <c r="N181" s="4">
        <f>M181*C181</f>
        <v>365</v>
      </c>
    </row>
    <row r="182" spans="1:14" ht="12.75">
      <c r="A182" s="3">
        <v>7</v>
      </c>
      <c r="B182" s="4" t="s">
        <v>26</v>
      </c>
      <c r="C182">
        <v>73</v>
      </c>
      <c r="D182" s="10">
        <v>0.04583333333333333</v>
      </c>
      <c r="F182" s="3" t="s">
        <v>16</v>
      </c>
      <c r="G182" s="6" t="s">
        <v>17</v>
      </c>
      <c r="H182" s="7">
        <f>C182/D182/24</f>
        <v>66.36363636363636</v>
      </c>
      <c r="J182" s="4" t="s">
        <v>18</v>
      </c>
      <c r="K182">
        <v>1</v>
      </c>
      <c r="L182" s="8">
        <f>K182*C182</f>
        <v>73</v>
      </c>
      <c r="M182" s="4">
        <v>5</v>
      </c>
      <c r="N182" s="4">
        <f>M182*C182</f>
        <v>365</v>
      </c>
    </row>
    <row r="183" spans="1:14" ht="12.75">
      <c r="A183" s="3">
        <v>8</v>
      </c>
      <c r="B183" s="4" t="s">
        <v>27</v>
      </c>
      <c r="C183">
        <v>73</v>
      </c>
      <c r="D183" s="10">
        <v>0.04583333333333333</v>
      </c>
      <c r="F183" s="3" t="s">
        <v>16</v>
      </c>
      <c r="G183" s="6" t="s">
        <v>17</v>
      </c>
      <c r="H183" s="7">
        <f>C183/D183/24</f>
        <v>66.36363636363636</v>
      </c>
      <c r="J183" s="4" t="s">
        <v>20</v>
      </c>
      <c r="K183">
        <v>1</v>
      </c>
      <c r="L183" s="8">
        <f>K183*C183</f>
        <v>73</v>
      </c>
      <c r="M183" s="4">
        <v>5</v>
      </c>
      <c r="N183" s="4">
        <f>M183*C183</f>
        <v>365</v>
      </c>
    </row>
    <row r="184" spans="7:14" ht="12.75">
      <c r="G184" s="6"/>
      <c r="K184" s="9">
        <f>SUM(K176:K183)</f>
        <v>8</v>
      </c>
      <c r="L184" s="9">
        <f>SUM(L176:L183)</f>
        <v>584</v>
      </c>
      <c r="M184" s="9">
        <f>SUM(M176:M183)</f>
        <v>40</v>
      </c>
      <c r="N184" s="9">
        <f>SUM(N176:N183)</f>
        <v>2920</v>
      </c>
    </row>
    <row r="185" spans="1:7" ht="12.75">
      <c r="A185" t="s">
        <v>51</v>
      </c>
      <c r="G185" s="6"/>
    </row>
    <row r="186" spans="1:7" ht="12.75">
      <c r="A186" t="s">
        <v>54</v>
      </c>
      <c r="G186" s="6"/>
    </row>
    <row r="187" spans="1:14" ht="12.75">
      <c r="A187" s="1" t="s">
        <v>2</v>
      </c>
      <c r="B187" s="1" t="s">
        <v>3</v>
      </c>
      <c r="C187" s="1" t="s">
        <v>4</v>
      </c>
      <c r="D187" s="1" t="s">
        <v>5</v>
      </c>
      <c r="E187" s="2" t="s">
        <v>6</v>
      </c>
      <c r="F187" s="1" t="s">
        <v>7</v>
      </c>
      <c r="G187" s="1" t="s">
        <v>8</v>
      </c>
      <c r="H187" s="1" t="s">
        <v>9</v>
      </c>
      <c r="I187" s="2" t="s">
        <v>6</v>
      </c>
      <c r="J187" s="1" t="s">
        <v>10</v>
      </c>
      <c r="K187" s="1" t="s">
        <v>11</v>
      </c>
      <c r="L187" s="1" t="s">
        <v>12</v>
      </c>
      <c r="M187" s="1" t="s">
        <v>13</v>
      </c>
      <c r="N187" s="1" t="s">
        <v>14</v>
      </c>
    </row>
    <row r="188" spans="1:14" ht="12.75">
      <c r="A188" s="3">
        <v>1</v>
      </c>
      <c r="B188" s="4" t="s">
        <v>26</v>
      </c>
      <c r="C188">
        <v>73</v>
      </c>
      <c r="D188" s="10">
        <v>0.04583333333333333</v>
      </c>
      <c r="F188" s="3" t="s">
        <v>16</v>
      </c>
      <c r="G188" s="6" t="s">
        <v>17</v>
      </c>
      <c r="H188" s="7">
        <f>C188/D188/24</f>
        <v>66.36363636363636</v>
      </c>
      <c r="J188" s="4" t="s">
        <v>18</v>
      </c>
      <c r="K188">
        <v>1</v>
      </c>
      <c r="L188" s="8">
        <f>K188*C188</f>
        <v>73</v>
      </c>
      <c r="M188" s="4">
        <v>5</v>
      </c>
      <c r="N188" s="4">
        <f>M188*C188</f>
        <v>365</v>
      </c>
    </row>
    <row r="189" spans="1:14" ht="12.75">
      <c r="A189" s="3">
        <v>2</v>
      </c>
      <c r="B189" s="4" t="s">
        <v>27</v>
      </c>
      <c r="C189">
        <v>73</v>
      </c>
      <c r="D189" s="10">
        <v>0.04583333333333333</v>
      </c>
      <c r="F189" s="3" t="s">
        <v>16</v>
      </c>
      <c r="G189" s="6" t="s">
        <v>17</v>
      </c>
      <c r="H189" s="7">
        <f>C189/D189/24</f>
        <v>66.36363636363636</v>
      </c>
      <c r="J189" s="4" t="s">
        <v>20</v>
      </c>
      <c r="K189">
        <v>1</v>
      </c>
      <c r="L189" s="8">
        <f>K189*C189</f>
        <v>73</v>
      </c>
      <c r="M189" s="4">
        <v>5</v>
      </c>
      <c r="N189" s="4">
        <f>M189*C189</f>
        <v>365</v>
      </c>
    </row>
    <row r="190" spans="1:14" ht="12.75">
      <c r="A190" s="3">
        <v>3</v>
      </c>
      <c r="B190" s="4" t="s">
        <v>26</v>
      </c>
      <c r="C190">
        <v>73</v>
      </c>
      <c r="D190" s="10">
        <v>0.04583333333333333</v>
      </c>
      <c r="F190" s="3" t="s">
        <v>16</v>
      </c>
      <c r="G190" s="6" t="s">
        <v>17</v>
      </c>
      <c r="H190" s="7">
        <f>C190/D190/24</f>
        <v>66.36363636363636</v>
      </c>
      <c r="J190" s="4" t="s">
        <v>18</v>
      </c>
      <c r="K190">
        <v>1</v>
      </c>
      <c r="L190" s="8">
        <f>K190*C190</f>
        <v>73</v>
      </c>
      <c r="M190" s="4">
        <v>5</v>
      </c>
      <c r="N190" s="4">
        <f>M190*C190</f>
        <v>365</v>
      </c>
    </row>
    <row r="191" spans="1:14" ht="12.75">
      <c r="A191" s="3">
        <v>4</v>
      </c>
      <c r="B191" s="4" t="s">
        <v>27</v>
      </c>
      <c r="C191">
        <v>73</v>
      </c>
      <c r="D191" s="10">
        <v>0.04583333333333333</v>
      </c>
      <c r="F191" s="3" t="s">
        <v>16</v>
      </c>
      <c r="G191" s="6" t="s">
        <v>17</v>
      </c>
      <c r="H191" s="7">
        <f>C191/D191/24</f>
        <v>66.36363636363636</v>
      </c>
      <c r="J191" s="4" t="s">
        <v>20</v>
      </c>
      <c r="K191">
        <v>1</v>
      </c>
      <c r="L191" s="8">
        <f>K191*C191</f>
        <v>73</v>
      </c>
      <c r="M191" s="4">
        <v>5</v>
      </c>
      <c r="N191" s="4">
        <f>M191*C191</f>
        <v>365</v>
      </c>
    </row>
    <row r="192" spans="1:14" ht="12.75">
      <c r="A192" s="3">
        <v>5</v>
      </c>
      <c r="B192" s="4" t="s">
        <v>26</v>
      </c>
      <c r="C192">
        <v>73</v>
      </c>
      <c r="D192" s="10">
        <v>0.04583333333333333</v>
      </c>
      <c r="F192" s="3" t="s">
        <v>16</v>
      </c>
      <c r="G192" s="6" t="s">
        <v>17</v>
      </c>
      <c r="H192" s="7">
        <f>C192/D192/24</f>
        <v>66.36363636363636</v>
      </c>
      <c r="J192" s="4" t="s">
        <v>18</v>
      </c>
      <c r="K192">
        <v>1</v>
      </c>
      <c r="L192" s="8">
        <f>K192*C192</f>
        <v>73</v>
      </c>
      <c r="M192" s="4">
        <v>5</v>
      </c>
      <c r="N192" s="4">
        <f>M192*C192</f>
        <v>365</v>
      </c>
    </row>
    <row r="193" spans="1:14" ht="12.75">
      <c r="A193" s="3">
        <v>6</v>
      </c>
      <c r="B193" s="4" t="s">
        <v>27</v>
      </c>
      <c r="C193">
        <v>73</v>
      </c>
      <c r="D193" s="10">
        <v>0.04583333333333333</v>
      </c>
      <c r="F193" s="3" t="s">
        <v>16</v>
      </c>
      <c r="G193" s="6" t="s">
        <v>17</v>
      </c>
      <c r="H193" s="7">
        <f>C193/D193/24</f>
        <v>66.36363636363636</v>
      </c>
      <c r="J193" s="4" t="s">
        <v>20</v>
      </c>
      <c r="K193">
        <v>1</v>
      </c>
      <c r="L193" s="8">
        <f>K193*C193</f>
        <v>73</v>
      </c>
      <c r="M193" s="4">
        <v>5</v>
      </c>
      <c r="N193" s="4">
        <f>M193*C193</f>
        <v>365</v>
      </c>
    </row>
    <row r="194" spans="1:14" ht="12.75">
      <c r="A194" s="3">
        <v>7</v>
      </c>
      <c r="B194" s="4" t="s">
        <v>26</v>
      </c>
      <c r="C194">
        <v>73</v>
      </c>
      <c r="D194" s="10">
        <v>0.04583333333333333</v>
      </c>
      <c r="F194" s="3" t="s">
        <v>16</v>
      </c>
      <c r="G194" s="6" t="s">
        <v>17</v>
      </c>
      <c r="H194" s="7">
        <f>C194/D194/24</f>
        <v>66.36363636363636</v>
      </c>
      <c r="J194" s="4" t="s">
        <v>18</v>
      </c>
      <c r="K194">
        <v>1</v>
      </c>
      <c r="L194" s="8">
        <f>K194*C194</f>
        <v>73</v>
      </c>
      <c r="M194" s="4">
        <v>5</v>
      </c>
      <c r="N194" s="4">
        <f>M194*C194</f>
        <v>365</v>
      </c>
    </row>
    <row r="195" spans="1:14" ht="12.75">
      <c r="A195" s="3">
        <v>8</v>
      </c>
      <c r="B195" s="4" t="s">
        <v>27</v>
      </c>
      <c r="C195">
        <v>73</v>
      </c>
      <c r="D195" s="10">
        <v>0.04583333333333333</v>
      </c>
      <c r="F195" s="3" t="s">
        <v>16</v>
      </c>
      <c r="G195" s="6" t="s">
        <v>17</v>
      </c>
      <c r="H195" s="7">
        <f>C195/D195/24</f>
        <v>66.36363636363636</v>
      </c>
      <c r="J195" s="4" t="s">
        <v>20</v>
      </c>
      <c r="K195">
        <v>1</v>
      </c>
      <c r="L195" s="8">
        <f>K195*C195</f>
        <v>73</v>
      </c>
      <c r="M195" s="4">
        <v>5</v>
      </c>
      <c r="N195" s="4">
        <f>M195*C195</f>
        <v>365</v>
      </c>
    </row>
    <row r="196" spans="1:14" ht="12.75">
      <c r="A196" s="3">
        <v>9</v>
      </c>
      <c r="B196" s="4" t="s">
        <v>26</v>
      </c>
      <c r="C196">
        <v>73</v>
      </c>
      <c r="D196" s="10">
        <v>0.04583333333333333</v>
      </c>
      <c r="F196" s="3" t="s">
        <v>16</v>
      </c>
      <c r="G196" s="6" t="s">
        <v>17</v>
      </c>
      <c r="H196" s="7">
        <f>C196/D196/24</f>
        <v>66.36363636363636</v>
      </c>
      <c r="J196" s="4" t="s">
        <v>18</v>
      </c>
      <c r="K196">
        <v>1</v>
      </c>
      <c r="L196" s="8">
        <f>K196*C196</f>
        <v>73</v>
      </c>
      <c r="M196" s="4">
        <v>5</v>
      </c>
      <c r="N196" s="4">
        <f>M196*C196</f>
        <v>365</v>
      </c>
    </row>
    <row r="197" spans="1:14" ht="12.75">
      <c r="A197" s="3">
        <v>10</v>
      </c>
      <c r="B197" s="4" t="s">
        <v>27</v>
      </c>
      <c r="C197">
        <v>73</v>
      </c>
      <c r="D197" s="10">
        <v>0.04583333333333333</v>
      </c>
      <c r="F197" s="3" t="s">
        <v>16</v>
      </c>
      <c r="G197" s="6" t="s">
        <v>17</v>
      </c>
      <c r="H197" s="7">
        <f>C197/D197/24</f>
        <v>66.36363636363636</v>
      </c>
      <c r="J197" s="4" t="s">
        <v>20</v>
      </c>
      <c r="K197">
        <v>1</v>
      </c>
      <c r="L197" s="8">
        <f>K197*C197</f>
        <v>73</v>
      </c>
      <c r="M197" s="4">
        <v>5</v>
      </c>
      <c r="N197" s="4">
        <f>M197*C197</f>
        <v>365</v>
      </c>
    </row>
    <row r="198" spans="1:14" ht="12.75">
      <c r="A198" s="3">
        <v>11</v>
      </c>
      <c r="B198" s="4" t="s">
        <v>26</v>
      </c>
      <c r="C198">
        <v>73</v>
      </c>
      <c r="D198" s="10">
        <v>0.04583333333333333</v>
      </c>
      <c r="F198" s="3" t="s">
        <v>16</v>
      </c>
      <c r="G198" s="6" t="s">
        <v>17</v>
      </c>
      <c r="H198" s="7">
        <f>C198/D198/24</f>
        <v>66.36363636363636</v>
      </c>
      <c r="J198" s="4" t="s">
        <v>18</v>
      </c>
      <c r="K198">
        <v>1</v>
      </c>
      <c r="L198" s="8">
        <f>K198*C198</f>
        <v>73</v>
      </c>
      <c r="M198" s="4">
        <v>5</v>
      </c>
      <c r="N198" s="4">
        <f>M198*C198</f>
        <v>365</v>
      </c>
    </row>
    <row r="199" spans="1:14" ht="12.75">
      <c r="A199" s="3">
        <v>12</v>
      </c>
      <c r="B199" s="4" t="s">
        <v>27</v>
      </c>
      <c r="C199">
        <v>73</v>
      </c>
      <c r="D199" s="10">
        <v>0.04583333333333333</v>
      </c>
      <c r="F199" s="3" t="s">
        <v>16</v>
      </c>
      <c r="G199" s="6" t="s">
        <v>17</v>
      </c>
      <c r="H199" s="7">
        <f>C199/D199/24</f>
        <v>66.36363636363636</v>
      </c>
      <c r="J199" s="4" t="s">
        <v>20</v>
      </c>
      <c r="K199">
        <v>1</v>
      </c>
      <c r="L199" s="8">
        <f>K199*C199</f>
        <v>73</v>
      </c>
      <c r="M199" s="4">
        <v>5</v>
      </c>
      <c r="N199" s="4">
        <f>M199*C199</f>
        <v>365</v>
      </c>
    </row>
    <row r="200" spans="1:14" ht="12.75">
      <c r="A200" s="3">
        <v>13</v>
      </c>
      <c r="B200" s="4" t="s">
        <v>26</v>
      </c>
      <c r="C200">
        <v>73</v>
      </c>
      <c r="D200" s="10">
        <v>0.04583333333333333</v>
      </c>
      <c r="F200" s="3" t="s">
        <v>16</v>
      </c>
      <c r="G200" s="6" t="s">
        <v>17</v>
      </c>
      <c r="H200" s="7">
        <f>C200/D200/24</f>
        <v>66.36363636363636</v>
      </c>
      <c r="J200" s="4" t="s">
        <v>18</v>
      </c>
      <c r="K200">
        <v>1</v>
      </c>
      <c r="L200" s="8">
        <f>K200*C200</f>
        <v>73</v>
      </c>
      <c r="M200" s="4">
        <v>5</v>
      </c>
      <c r="N200" s="4">
        <f>M200*C200</f>
        <v>365</v>
      </c>
    </row>
    <row r="201" spans="1:14" ht="12.75">
      <c r="A201" s="3">
        <v>14</v>
      </c>
      <c r="B201" s="4" t="s">
        <v>27</v>
      </c>
      <c r="C201">
        <v>73</v>
      </c>
      <c r="D201" s="10">
        <v>0.04583333333333333</v>
      </c>
      <c r="F201" s="3" t="s">
        <v>16</v>
      </c>
      <c r="G201" s="6" t="s">
        <v>17</v>
      </c>
      <c r="H201" s="7">
        <f>C201/D201/24</f>
        <v>66.36363636363636</v>
      </c>
      <c r="J201" s="4" t="s">
        <v>20</v>
      </c>
      <c r="K201">
        <v>1</v>
      </c>
      <c r="L201" s="8">
        <f>K201*C201</f>
        <v>73</v>
      </c>
      <c r="M201" s="4">
        <v>5</v>
      </c>
      <c r="N201" s="4">
        <f>M201*C201</f>
        <v>365</v>
      </c>
    </row>
    <row r="202" spans="11:14" ht="12.75">
      <c r="K202" s="9">
        <f>SUM(K188:K201)</f>
        <v>14</v>
      </c>
      <c r="L202" s="9">
        <f>SUM(L188:L201)</f>
        <v>1022</v>
      </c>
      <c r="M202" s="9">
        <f>SUM(M188:M201)</f>
        <v>70</v>
      </c>
      <c r="N202" s="9">
        <f>SUM(N188:N201)</f>
        <v>5110</v>
      </c>
    </row>
    <row r="204" ht="12.75">
      <c r="A204" t="s">
        <v>55</v>
      </c>
    </row>
    <row r="205" spans="1:14" ht="12.75">
      <c r="A205" s="1" t="s">
        <v>2</v>
      </c>
      <c r="B205" s="1" t="s">
        <v>3</v>
      </c>
      <c r="C205" s="1" t="s">
        <v>4</v>
      </c>
      <c r="D205" s="1" t="s">
        <v>5</v>
      </c>
      <c r="E205" s="2" t="s">
        <v>6</v>
      </c>
      <c r="F205" s="1" t="s">
        <v>7</v>
      </c>
      <c r="G205" s="1" t="s">
        <v>8</v>
      </c>
      <c r="H205" s="1" t="s">
        <v>9</v>
      </c>
      <c r="I205" s="2" t="s">
        <v>6</v>
      </c>
      <c r="J205" s="1" t="s">
        <v>10</v>
      </c>
      <c r="K205" s="1" t="s">
        <v>11</v>
      </c>
      <c r="L205" s="1" t="s">
        <v>12</v>
      </c>
      <c r="M205" s="1" t="s">
        <v>13</v>
      </c>
      <c r="N205" s="1" t="s">
        <v>14</v>
      </c>
    </row>
    <row r="206" spans="2:14" ht="12.75">
      <c r="B206" s="4" t="s">
        <v>26</v>
      </c>
      <c r="C206">
        <v>73</v>
      </c>
      <c r="D206" s="10">
        <v>0.052083333333333336</v>
      </c>
      <c r="F206" s="3" t="s">
        <v>16</v>
      </c>
      <c r="G206" s="6" t="s">
        <v>56</v>
      </c>
      <c r="H206" s="7">
        <f>C206/D206/24</f>
        <v>58.4</v>
      </c>
      <c r="J206" s="4" t="s">
        <v>18</v>
      </c>
      <c r="K206">
        <v>1</v>
      </c>
      <c r="L206" s="8">
        <f>K206*C206</f>
        <v>73</v>
      </c>
      <c r="M206" s="4">
        <v>5</v>
      </c>
      <c r="N206" s="4">
        <f>M206*C206</f>
        <v>365</v>
      </c>
    </row>
    <row r="207" spans="2:14" ht="12.75">
      <c r="B207" s="4" t="s">
        <v>27</v>
      </c>
      <c r="C207">
        <v>73</v>
      </c>
      <c r="D207" s="10">
        <v>0.052083333333333336</v>
      </c>
      <c r="F207" s="3" t="s">
        <v>16</v>
      </c>
      <c r="G207" s="6" t="s">
        <v>56</v>
      </c>
      <c r="H207" s="7">
        <f>C207/D207/24</f>
        <v>58.4</v>
      </c>
      <c r="J207" s="4" t="s">
        <v>20</v>
      </c>
      <c r="K207">
        <v>1</v>
      </c>
      <c r="L207" s="8">
        <f>K207*C207</f>
        <v>73</v>
      </c>
      <c r="M207" s="4">
        <v>5</v>
      </c>
      <c r="N207" s="4">
        <f>M207*C207</f>
        <v>365</v>
      </c>
    </row>
    <row r="208" spans="2:14" ht="12.75">
      <c r="B208" s="4" t="s">
        <v>26</v>
      </c>
      <c r="C208">
        <v>73</v>
      </c>
      <c r="D208" s="10">
        <v>0.052083333333333336</v>
      </c>
      <c r="F208" s="3" t="s">
        <v>16</v>
      </c>
      <c r="G208" s="6" t="s">
        <v>56</v>
      </c>
      <c r="H208" s="7">
        <f>C208/D208/24</f>
        <v>58.4</v>
      </c>
      <c r="J208" s="4" t="s">
        <v>18</v>
      </c>
      <c r="K208">
        <v>1</v>
      </c>
      <c r="L208" s="8">
        <f>K208*C208</f>
        <v>73</v>
      </c>
      <c r="M208" s="4">
        <v>5</v>
      </c>
      <c r="N208" s="4">
        <f>M208*C208</f>
        <v>365</v>
      </c>
    </row>
    <row r="209" spans="2:14" ht="12.75">
      <c r="B209" s="4" t="s">
        <v>27</v>
      </c>
      <c r="C209">
        <v>73</v>
      </c>
      <c r="D209" s="10">
        <v>0.052083333333333336</v>
      </c>
      <c r="F209" s="3" t="s">
        <v>16</v>
      </c>
      <c r="G209" s="6" t="s">
        <v>56</v>
      </c>
      <c r="H209" s="7">
        <f>C209/D209/24</f>
        <v>58.4</v>
      </c>
      <c r="J209" s="4" t="s">
        <v>20</v>
      </c>
      <c r="K209">
        <v>1</v>
      </c>
      <c r="L209" s="8">
        <f>K209*C209</f>
        <v>73</v>
      </c>
      <c r="M209" s="4">
        <v>5</v>
      </c>
      <c r="N209" s="4">
        <f>M209*C209</f>
        <v>365</v>
      </c>
    </row>
    <row r="210" spans="2:14" ht="12.75">
      <c r="B210" s="4" t="s">
        <v>26</v>
      </c>
      <c r="C210">
        <v>73</v>
      </c>
      <c r="D210" s="10">
        <v>0.052083333333333336</v>
      </c>
      <c r="F210" s="3" t="s">
        <v>57</v>
      </c>
      <c r="G210" s="6" t="s">
        <v>56</v>
      </c>
      <c r="H210" s="7">
        <f>C210/D210/24</f>
        <v>58.4</v>
      </c>
      <c r="J210" s="4" t="s">
        <v>18</v>
      </c>
      <c r="L210" s="8"/>
      <c r="M210" s="4">
        <v>2</v>
      </c>
      <c r="N210" s="4">
        <f>M210*C210</f>
        <v>146</v>
      </c>
    </row>
    <row r="211" spans="2:14" ht="12.75">
      <c r="B211" s="4" t="s">
        <v>27</v>
      </c>
      <c r="C211">
        <v>73</v>
      </c>
      <c r="D211" s="10">
        <v>0.052083333333333336</v>
      </c>
      <c r="F211" s="3" t="s">
        <v>57</v>
      </c>
      <c r="G211" s="6" t="s">
        <v>56</v>
      </c>
      <c r="H211" s="7">
        <f>C211/D211/24</f>
        <v>58.4</v>
      </c>
      <c r="J211" s="4" t="s">
        <v>20</v>
      </c>
      <c r="L211" s="8"/>
      <c r="M211" s="4">
        <v>2</v>
      </c>
      <c r="N211" s="4">
        <f>M211*C211</f>
        <v>146</v>
      </c>
    </row>
    <row r="212" spans="2:14" ht="12.75">
      <c r="B212" s="4" t="s">
        <v>26</v>
      </c>
      <c r="C212">
        <v>73</v>
      </c>
      <c r="D212" s="10">
        <v>0.0625</v>
      </c>
      <c r="F212" s="3" t="s">
        <v>57</v>
      </c>
      <c r="G212" s="6" t="s">
        <v>56</v>
      </c>
      <c r="H212" s="7">
        <f>C212/D212/24</f>
        <v>48.666666666666664</v>
      </c>
      <c r="J212" s="4" t="s">
        <v>18</v>
      </c>
      <c r="L212" s="8"/>
      <c r="M212" s="4">
        <v>2</v>
      </c>
      <c r="N212" s="4">
        <f>M212*C212</f>
        <v>146</v>
      </c>
    </row>
    <row r="213" spans="2:14" ht="12.75">
      <c r="B213" s="4" t="s">
        <v>27</v>
      </c>
      <c r="C213">
        <v>73</v>
      </c>
      <c r="D213" s="10">
        <v>0.0625</v>
      </c>
      <c r="F213" s="3" t="s">
        <v>57</v>
      </c>
      <c r="G213" s="6" t="s">
        <v>56</v>
      </c>
      <c r="H213" s="7">
        <f>C213/D213/24</f>
        <v>48.666666666666664</v>
      </c>
      <c r="J213" s="4" t="s">
        <v>20</v>
      </c>
      <c r="L213" s="8"/>
      <c r="M213" s="4">
        <v>2</v>
      </c>
      <c r="N213" s="4">
        <f>M213*C213</f>
        <v>146</v>
      </c>
    </row>
    <row r="214" spans="2:14" ht="12.75">
      <c r="B214" s="4" t="s">
        <v>58</v>
      </c>
      <c r="C214" s="14">
        <f>85-C207</f>
        <v>12</v>
      </c>
      <c r="D214" s="10">
        <v>0.020833333333333332</v>
      </c>
      <c r="F214" s="13" t="s">
        <v>16</v>
      </c>
      <c r="G214" s="6" t="s">
        <v>56</v>
      </c>
      <c r="H214" s="7">
        <f>C214/D214/24</f>
        <v>24</v>
      </c>
      <c r="J214" s="4" t="s">
        <v>20</v>
      </c>
      <c r="K214">
        <v>1</v>
      </c>
      <c r="L214" s="8">
        <f>K214*C214</f>
        <v>12</v>
      </c>
      <c r="M214">
        <v>5</v>
      </c>
      <c r="N214" s="4">
        <f>M214*C214</f>
        <v>60</v>
      </c>
    </row>
    <row r="215" spans="2:14" ht="12.75">
      <c r="B215" t="s">
        <v>59</v>
      </c>
      <c r="C215" s="15">
        <f>2.45*1.609*2+C221</f>
        <v>71.8841</v>
      </c>
      <c r="D215" s="10">
        <v>0.06944444444444445</v>
      </c>
      <c r="E215" s="10">
        <v>0.0625</v>
      </c>
      <c r="F215" s="13" t="s">
        <v>57</v>
      </c>
      <c r="G215" s="6" t="s">
        <v>56</v>
      </c>
      <c r="H215" s="7">
        <f>C215/D215/24</f>
        <v>43.13046</v>
      </c>
      <c r="I215" s="7">
        <f>C215/E215/24</f>
        <v>47.92273333333333</v>
      </c>
      <c r="J215" s="4" t="s">
        <v>20</v>
      </c>
      <c r="M215">
        <v>2</v>
      </c>
      <c r="N215" s="4">
        <f>M215*C215</f>
        <v>143.7682</v>
      </c>
    </row>
    <row r="216" spans="2:14" ht="12.75">
      <c r="B216" t="s">
        <v>59</v>
      </c>
      <c r="C216" s="15">
        <f>C215</f>
        <v>71.8841</v>
      </c>
      <c r="D216" s="10">
        <v>0.0625</v>
      </c>
      <c r="E216" s="10">
        <v>0.052083333333333336</v>
      </c>
      <c r="F216" s="13" t="s">
        <v>16</v>
      </c>
      <c r="G216" s="6" t="s">
        <v>56</v>
      </c>
      <c r="H216" s="7">
        <f>C216/D216/24</f>
        <v>47.92273333333333</v>
      </c>
      <c r="I216" s="7">
        <f>C216/E216/24</f>
        <v>57.50728</v>
      </c>
      <c r="J216" s="4" t="s">
        <v>20</v>
      </c>
      <c r="K216">
        <v>1</v>
      </c>
      <c r="L216" s="8">
        <f>K216*C216</f>
        <v>71.8841</v>
      </c>
      <c r="M216">
        <v>5</v>
      </c>
      <c r="N216" s="4">
        <f>M216*C216</f>
        <v>359.4205</v>
      </c>
    </row>
    <row r="217" spans="2:14" ht="12.75">
      <c r="B217" s="4" t="s">
        <v>58</v>
      </c>
      <c r="C217" s="14">
        <f>85-C210</f>
        <v>12</v>
      </c>
      <c r="D217" s="10">
        <v>0.020833333333333332</v>
      </c>
      <c r="F217" s="13" t="s">
        <v>57</v>
      </c>
      <c r="G217" s="6" t="s">
        <v>56</v>
      </c>
      <c r="H217" s="7">
        <f>C217/D217/24</f>
        <v>24</v>
      </c>
      <c r="J217" s="4" t="s">
        <v>20</v>
      </c>
      <c r="M217">
        <v>2</v>
      </c>
      <c r="N217" s="4">
        <f>M217*C217</f>
        <v>24</v>
      </c>
    </row>
    <row r="218" spans="2:14" ht="12.75">
      <c r="B218" s="4" t="s">
        <v>58</v>
      </c>
      <c r="C218" s="14">
        <f>85-C211</f>
        <v>12</v>
      </c>
      <c r="D218" s="10">
        <v>0.020833333333333332</v>
      </c>
      <c r="F218" s="13" t="s">
        <v>16</v>
      </c>
      <c r="G218" s="6" t="s">
        <v>56</v>
      </c>
      <c r="H218" s="7">
        <f>C218/D218/24</f>
        <v>24</v>
      </c>
      <c r="J218" s="4" t="s">
        <v>20</v>
      </c>
      <c r="K218">
        <v>1</v>
      </c>
      <c r="L218" s="8">
        <f>K218*C218</f>
        <v>12</v>
      </c>
      <c r="M218">
        <v>5</v>
      </c>
      <c r="N218" s="4">
        <f>M218*C218</f>
        <v>60</v>
      </c>
    </row>
    <row r="219" spans="2:14" ht="12.75">
      <c r="B219" s="4" t="s">
        <v>58</v>
      </c>
      <c r="C219" s="14">
        <f>85-C212</f>
        <v>12</v>
      </c>
      <c r="D219" s="10">
        <v>0.020833333333333332</v>
      </c>
      <c r="F219" s="13" t="s">
        <v>16</v>
      </c>
      <c r="G219" s="6" t="s">
        <v>56</v>
      </c>
      <c r="H219" s="7">
        <f>C219/D219/24</f>
        <v>24</v>
      </c>
      <c r="J219" s="4" t="s">
        <v>20</v>
      </c>
      <c r="K219">
        <v>1</v>
      </c>
      <c r="L219" s="8">
        <f>K219*C219</f>
        <v>12</v>
      </c>
      <c r="M219">
        <v>5</v>
      </c>
      <c r="N219" s="4">
        <f>M219*C219</f>
        <v>60</v>
      </c>
    </row>
    <row r="220" spans="2:14" ht="12.75">
      <c r="B220" t="s">
        <v>59</v>
      </c>
      <c r="C220" s="15">
        <f>2.45*1.609*2+C223</f>
        <v>71.8841</v>
      </c>
      <c r="D220" s="10">
        <v>0.06597222222222222</v>
      </c>
      <c r="E220" s="10">
        <v>0.0625</v>
      </c>
      <c r="F220" s="13" t="s">
        <v>57</v>
      </c>
      <c r="G220" s="6" t="s">
        <v>56</v>
      </c>
      <c r="H220" s="7">
        <f>C220/D220/24</f>
        <v>45.400484210526315</v>
      </c>
      <c r="I220" s="7">
        <f>C220/E220/24</f>
        <v>47.92273333333333</v>
      </c>
      <c r="J220" s="4" t="s">
        <v>20</v>
      </c>
      <c r="M220">
        <v>2</v>
      </c>
      <c r="N220" s="4">
        <f>M220*C220</f>
        <v>143.7682</v>
      </c>
    </row>
    <row r="221" spans="2:14" ht="12.75">
      <c r="B221" t="s">
        <v>40</v>
      </c>
      <c r="C221" s="12">
        <v>64</v>
      </c>
      <c r="D221" s="10">
        <v>0.041666666666666664</v>
      </c>
      <c r="F221" s="13" t="s">
        <v>16</v>
      </c>
      <c r="G221" s="6" t="s">
        <v>56</v>
      </c>
      <c r="H221" s="7">
        <f>C221/D221/24</f>
        <v>64</v>
      </c>
      <c r="J221" s="4" t="s">
        <v>20</v>
      </c>
      <c r="K221">
        <v>1</v>
      </c>
      <c r="L221" s="8">
        <f>K221*C221</f>
        <v>64</v>
      </c>
      <c r="M221">
        <v>5</v>
      </c>
      <c r="N221" s="4">
        <f>M221*C221</f>
        <v>320</v>
      </c>
    </row>
    <row r="222" spans="2:14" ht="12.75">
      <c r="B222" s="4" t="s">
        <v>60</v>
      </c>
      <c r="C222" s="14">
        <f>85-C206</f>
        <v>12</v>
      </c>
      <c r="D222" s="10">
        <v>0.020833333333333332</v>
      </c>
      <c r="F222" s="13" t="s">
        <v>16</v>
      </c>
      <c r="G222" s="6" t="s">
        <v>56</v>
      </c>
      <c r="H222" s="7">
        <f>C222/D222/24</f>
        <v>24</v>
      </c>
      <c r="J222" t="s">
        <v>18</v>
      </c>
      <c r="K222">
        <v>1</v>
      </c>
      <c r="L222" s="8">
        <f>K222*C222</f>
        <v>12</v>
      </c>
      <c r="M222">
        <v>5</v>
      </c>
      <c r="N222" s="4">
        <f>M222*C222</f>
        <v>60</v>
      </c>
    </row>
    <row r="223" spans="2:14" ht="12.75">
      <c r="B223" t="s">
        <v>41</v>
      </c>
      <c r="C223" s="12">
        <v>64</v>
      </c>
      <c r="D223" s="10">
        <v>0.041666666666666664</v>
      </c>
      <c r="F223" s="13" t="s">
        <v>57</v>
      </c>
      <c r="G223" s="6" t="s">
        <v>56</v>
      </c>
      <c r="H223" s="7">
        <f>C223/D223/24</f>
        <v>64</v>
      </c>
      <c r="J223" t="s">
        <v>18</v>
      </c>
      <c r="M223">
        <v>2</v>
      </c>
      <c r="N223" s="4">
        <f>M223*C223</f>
        <v>128</v>
      </c>
    </row>
    <row r="224" spans="2:14" ht="12.75">
      <c r="B224" t="s">
        <v>61</v>
      </c>
      <c r="C224" s="15">
        <f>C215</f>
        <v>71.8841</v>
      </c>
      <c r="D224" s="10">
        <v>0.06944444444444445</v>
      </c>
      <c r="E224" s="10">
        <v>0.0625</v>
      </c>
      <c r="F224" s="13" t="s">
        <v>16</v>
      </c>
      <c r="G224" s="6" t="s">
        <v>56</v>
      </c>
      <c r="H224" s="7">
        <f>C224/D224/24</f>
        <v>43.13046</v>
      </c>
      <c r="I224" s="7">
        <f>C224/E224/24</f>
        <v>47.92273333333333</v>
      </c>
      <c r="J224" t="s">
        <v>18</v>
      </c>
      <c r="K224">
        <v>1</v>
      </c>
      <c r="L224" s="8">
        <f>K224*C224</f>
        <v>71.8841</v>
      </c>
      <c r="M224">
        <v>5</v>
      </c>
      <c r="N224" s="4">
        <f>M224*C224</f>
        <v>359.4205</v>
      </c>
    </row>
    <row r="225" spans="2:14" ht="12.75">
      <c r="B225" s="4" t="s">
        <v>60</v>
      </c>
      <c r="C225" s="14">
        <f>85-C209</f>
        <v>12</v>
      </c>
      <c r="D225" s="10">
        <v>0.020833333333333332</v>
      </c>
      <c r="F225" s="13" t="s">
        <v>57</v>
      </c>
      <c r="G225" s="6" t="s">
        <v>56</v>
      </c>
      <c r="H225" s="7">
        <f>C225/D225/24</f>
        <v>24</v>
      </c>
      <c r="J225" t="s">
        <v>18</v>
      </c>
      <c r="M225">
        <v>2</v>
      </c>
      <c r="N225" s="4">
        <f>M225*C225</f>
        <v>24</v>
      </c>
    </row>
    <row r="226" spans="2:14" ht="12.75">
      <c r="B226" s="4" t="s">
        <v>60</v>
      </c>
      <c r="C226" s="14">
        <f>85-C210</f>
        <v>12</v>
      </c>
      <c r="D226" s="10">
        <v>0.020833333333333332</v>
      </c>
      <c r="F226" s="13" t="s">
        <v>16</v>
      </c>
      <c r="G226" s="6" t="s">
        <v>56</v>
      </c>
      <c r="H226" s="7">
        <f>C226/D226/24</f>
        <v>24</v>
      </c>
      <c r="J226" t="s">
        <v>18</v>
      </c>
      <c r="K226">
        <v>1</v>
      </c>
      <c r="L226" s="8">
        <f>K226*C226</f>
        <v>12</v>
      </c>
      <c r="M226">
        <v>5</v>
      </c>
      <c r="N226" s="4">
        <f>M226*C226</f>
        <v>60</v>
      </c>
    </row>
    <row r="227" spans="2:14" ht="12.75">
      <c r="B227" t="s">
        <v>61</v>
      </c>
      <c r="C227" s="15">
        <f>C224</f>
        <v>71.8841</v>
      </c>
      <c r="D227" s="10">
        <v>0.07291666666666667</v>
      </c>
      <c r="E227" s="10">
        <v>0.0625</v>
      </c>
      <c r="F227" s="13" t="s">
        <v>57</v>
      </c>
      <c r="G227" s="6" t="s">
        <v>56</v>
      </c>
      <c r="H227" s="7">
        <f>C227/D227/24</f>
        <v>41.07662857142857</v>
      </c>
      <c r="I227" s="7">
        <f>C227/E227/24</f>
        <v>47.92273333333333</v>
      </c>
      <c r="J227" t="s">
        <v>18</v>
      </c>
      <c r="M227">
        <v>2</v>
      </c>
      <c r="N227" s="4">
        <f>M227*C227</f>
        <v>143.7682</v>
      </c>
    </row>
    <row r="228" spans="2:14" ht="12.75">
      <c r="B228" s="4" t="s">
        <v>60</v>
      </c>
      <c r="C228" s="14">
        <f>85-C212</f>
        <v>12</v>
      </c>
      <c r="D228" s="10">
        <v>0.020833333333333332</v>
      </c>
      <c r="F228" s="13" t="s">
        <v>16</v>
      </c>
      <c r="G228" s="6" t="s">
        <v>56</v>
      </c>
      <c r="H228" s="7">
        <f>C228/D228/24</f>
        <v>24</v>
      </c>
      <c r="J228" t="s">
        <v>18</v>
      </c>
      <c r="K228">
        <v>1</v>
      </c>
      <c r="L228" s="8">
        <f>K228*C228</f>
        <v>12</v>
      </c>
      <c r="M228">
        <v>5</v>
      </c>
      <c r="N228" s="4">
        <f>M228*C228</f>
        <v>60</v>
      </c>
    </row>
    <row r="229" spans="2:14" ht="12.75">
      <c r="B229" t="s">
        <v>41</v>
      </c>
      <c r="C229" s="12">
        <v>64</v>
      </c>
      <c r="D229" s="10">
        <v>0.041666666666666664</v>
      </c>
      <c r="F229" s="13" t="s">
        <v>16</v>
      </c>
      <c r="G229" s="6" t="s">
        <v>56</v>
      </c>
      <c r="H229" s="7">
        <f>C229/D229/24</f>
        <v>64</v>
      </c>
      <c r="J229" t="s">
        <v>18</v>
      </c>
      <c r="K229">
        <v>1</v>
      </c>
      <c r="L229" s="8">
        <f>K229*C229</f>
        <v>64</v>
      </c>
      <c r="M229">
        <v>5</v>
      </c>
      <c r="N229" s="4">
        <f>M229*C229</f>
        <v>320</v>
      </c>
    </row>
    <row r="230" spans="11:14" ht="12.75">
      <c r="K230" s="9">
        <f>SUM(K206:K229)</f>
        <v>14</v>
      </c>
      <c r="L230" s="9">
        <f>SUM(L206:L229)</f>
        <v>635.7682</v>
      </c>
      <c r="M230" s="9">
        <f>SUM(M206:M229)</f>
        <v>90</v>
      </c>
      <c r="N230" s="9">
        <f>SUM(N206:N229)</f>
        <v>4370.1456</v>
      </c>
    </row>
    <row r="232" ht="12.75">
      <c r="B232" t="str">
        <f>A1</f>
        <v>Wilbur Smith Associates ASSESSMENT 2000 </v>
      </c>
    </row>
    <row r="233" spans="2:9" ht="12.75">
      <c r="B233" t="str">
        <f>A2</f>
        <v>Case 1: 2 peak round trips+1 midday option</v>
      </c>
      <c r="C233" t="str">
        <f>C3</f>
        <v>km</v>
      </c>
      <c r="D233" t="str">
        <f>K3</f>
        <v>trips/day</v>
      </c>
      <c r="E233" t="str">
        <f>L3</f>
        <v>km/day</v>
      </c>
      <c r="F233" t="str">
        <f>M3</f>
        <v>trips/week</v>
      </c>
      <c r="G233" t="str">
        <f>N3</f>
        <v>km/week</v>
      </c>
      <c r="H233" t="str">
        <f>F3</f>
        <v>runs</v>
      </c>
      <c r="I233" t="str">
        <f>G3</f>
        <v>services</v>
      </c>
    </row>
    <row r="234" spans="2:9" ht="12.75">
      <c r="B234" t="str">
        <f>B4</f>
        <v>Wasilla – Anchorage Airport</v>
      </c>
      <c r="C234" s="14">
        <f>C4</f>
        <v>85</v>
      </c>
      <c r="D234" s="14">
        <f>K10</f>
        <v>6</v>
      </c>
      <c r="E234" s="14">
        <f>L10</f>
        <v>510</v>
      </c>
      <c r="F234" s="14">
        <f>M10</f>
        <v>30</v>
      </c>
      <c r="G234" s="14">
        <f>N10</f>
        <v>2550</v>
      </c>
      <c r="H234" t="str">
        <f>F4</f>
        <v>Mo-Fr</v>
      </c>
      <c r="I234" t="str">
        <f>G4</f>
        <v>RDC</v>
      </c>
    </row>
    <row r="236" spans="2:9" ht="12.75">
      <c r="B236" t="str">
        <f>A12</f>
        <v>Case 1: 3 peak round trips+1 midday option</v>
      </c>
      <c r="C236" t="str">
        <f>C13</f>
        <v>km</v>
      </c>
      <c r="D236" t="str">
        <f>K13</f>
        <v>trips/day</v>
      </c>
      <c r="E236" t="str">
        <f>L13</f>
        <v>km/day</v>
      </c>
      <c r="F236" t="str">
        <f>M13</f>
        <v>trips/week</v>
      </c>
      <c r="G236" t="str">
        <f>N13</f>
        <v>km/week</v>
      </c>
      <c r="H236" t="str">
        <f>F13</f>
        <v>runs</v>
      </c>
      <c r="I236" t="str">
        <f>G13</f>
        <v>services</v>
      </c>
    </row>
    <row r="237" spans="2:9" ht="12.75">
      <c r="B237" t="str">
        <f>B14</f>
        <v>Wasilla – Anchorage Airport</v>
      </c>
      <c r="C237" s="14">
        <f>C14</f>
        <v>85</v>
      </c>
      <c r="D237" s="14">
        <f>K22</f>
        <v>8</v>
      </c>
      <c r="E237" s="14">
        <f>L22</f>
        <v>680</v>
      </c>
      <c r="F237" s="14">
        <f>M22</f>
        <v>40</v>
      </c>
      <c r="G237" s="14">
        <f>N22</f>
        <v>3400</v>
      </c>
      <c r="H237" t="str">
        <f>F14</f>
        <v>Mo-Fr</v>
      </c>
      <c r="I237" t="str">
        <f>G14</f>
        <v>RDC</v>
      </c>
    </row>
    <row r="239" spans="2:9" ht="12.75">
      <c r="B239" t="str">
        <f>A24</f>
        <v>Case 2: 2 peak round trips+1 midday option</v>
      </c>
      <c r="C239" t="str">
        <f>C25</f>
        <v>km</v>
      </c>
      <c r="D239" t="str">
        <f>K25</f>
        <v>trips/day</v>
      </c>
      <c r="E239" t="str">
        <f>L25</f>
        <v>km/day</v>
      </c>
      <c r="F239" t="str">
        <f>M25</f>
        <v>trips/week</v>
      </c>
      <c r="G239" t="str">
        <f>N25</f>
        <v>km/week</v>
      </c>
      <c r="H239" t="str">
        <f>F25</f>
        <v>runs</v>
      </c>
      <c r="I239" t="str">
        <f>G25</f>
        <v>services</v>
      </c>
    </row>
    <row r="240" spans="2:9" ht="12.75">
      <c r="B240" t="str">
        <f>B26</f>
        <v>Wasilla – Anchorage Airport</v>
      </c>
      <c r="C240" s="14">
        <f>C26</f>
        <v>85</v>
      </c>
      <c r="D240" s="14">
        <f>K32</f>
        <v>6</v>
      </c>
      <c r="E240" s="14">
        <f>L32</f>
        <v>510</v>
      </c>
      <c r="F240" s="14">
        <f>M32</f>
        <v>30</v>
      </c>
      <c r="G240" s="14">
        <f>N32</f>
        <v>2550</v>
      </c>
      <c r="H240" t="str">
        <f>F26</f>
        <v>Mo-Fr</v>
      </c>
      <c r="I240" t="str">
        <f>G26</f>
        <v>RDC</v>
      </c>
    </row>
    <row r="242" spans="2:9" ht="12.75">
      <c r="B242" t="str">
        <f>A34</f>
        <v>Case 2: 3 peak round trips+1 midday option</v>
      </c>
      <c r="C242" t="str">
        <f>C35</f>
        <v>km</v>
      </c>
      <c r="D242" t="str">
        <f>K35</f>
        <v>trips/day</v>
      </c>
      <c r="E242" t="str">
        <f>L35</f>
        <v>km/day</v>
      </c>
      <c r="F242" t="str">
        <f>M35</f>
        <v>trips/week</v>
      </c>
      <c r="G242" t="str">
        <f>N35</f>
        <v>km/week</v>
      </c>
      <c r="H242" t="str">
        <f>F35</f>
        <v>runs</v>
      </c>
      <c r="I242" t="str">
        <f>G35</f>
        <v>services</v>
      </c>
    </row>
    <row r="243" spans="2:9" ht="12.75">
      <c r="B243" t="str">
        <f>B36</f>
        <v>Wasilla – Anchorage Airport</v>
      </c>
      <c r="C243" s="14">
        <f>C36</f>
        <v>85</v>
      </c>
      <c r="D243" s="14">
        <f>K44</f>
        <v>8</v>
      </c>
      <c r="E243" s="14">
        <f>L44</f>
        <v>680</v>
      </c>
      <c r="F243" s="14">
        <f>M44</f>
        <v>40</v>
      </c>
      <c r="G243" s="14">
        <f>N44</f>
        <v>3400</v>
      </c>
      <c r="H243" t="str">
        <f>F36</f>
        <v>Mo-Fr</v>
      </c>
      <c r="I243" t="str">
        <f>G36</f>
        <v>RDC</v>
      </c>
    </row>
    <row r="245" ht="12.75">
      <c r="B245" t="str">
        <f>A46</f>
        <v>Wasilla Express</v>
      </c>
    </row>
    <row r="246" spans="2:9" ht="12.75">
      <c r="B246" t="str">
        <f>A47</f>
        <v>Case 3: limited stop 2 peak round trips+1 midday option</v>
      </c>
      <c r="C246" t="str">
        <f>C48</f>
        <v>km</v>
      </c>
      <c r="D246" t="str">
        <f>K48</f>
        <v>trips/day</v>
      </c>
      <c r="E246" t="str">
        <f>L48</f>
        <v>km/day</v>
      </c>
      <c r="F246" t="str">
        <f>M48</f>
        <v>trips/week</v>
      </c>
      <c r="G246" t="str">
        <f>N48</f>
        <v>km/week</v>
      </c>
      <c r="H246" t="str">
        <f>F48</f>
        <v>runs</v>
      </c>
      <c r="I246" t="str">
        <f>G48</f>
        <v>services</v>
      </c>
    </row>
    <row r="247" spans="2:9" ht="12.75">
      <c r="B247" t="str">
        <f>B49</f>
        <v>Wasilla – Anchorage</v>
      </c>
      <c r="C247" s="14">
        <f>C49</f>
        <v>73</v>
      </c>
      <c r="D247" s="14">
        <f>K55</f>
        <v>6</v>
      </c>
      <c r="E247" s="14">
        <f>L55</f>
        <v>438</v>
      </c>
      <c r="F247" s="14">
        <f>M55</f>
        <v>30</v>
      </c>
      <c r="G247" s="14">
        <f>N55</f>
        <v>2190</v>
      </c>
      <c r="H247" t="str">
        <f>F49</f>
        <v>Mo-Fr</v>
      </c>
      <c r="I247" t="str">
        <f>G49</f>
        <v>RDC</v>
      </c>
    </row>
    <row r="249" ht="12.75">
      <c r="B249" t="str">
        <f>A57</f>
        <v>Wasilla Express</v>
      </c>
    </row>
    <row r="250" spans="2:9" ht="12.75">
      <c r="B250" t="str">
        <f>A58</f>
        <v>Case 3: limited stop 3 peak round trips+1 midday option</v>
      </c>
      <c r="C250" t="str">
        <f>C59</f>
        <v>km</v>
      </c>
      <c r="D250" t="str">
        <f>K59</f>
        <v>trips/day</v>
      </c>
      <c r="E250" t="str">
        <f>L59</f>
        <v>km/day</v>
      </c>
      <c r="F250" t="str">
        <f>M59</f>
        <v>trips/week</v>
      </c>
      <c r="G250" t="str">
        <f>N59</f>
        <v>km/week</v>
      </c>
      <c r="H250" t="str">
        <f>F59</f>
        <v>runs</v>
      </c>
      <c r="I250" t="str">
        <f>G59</f>
        <v>services</v>
      </c>
    </row>
    <row r="251" spans="2:9" ht="12.75">
      <c r="B251" t="str">
        <f>B60</f>
        <v>Wasilla – Anchorage</v>
      </c>
      <c r="C251" s="14">
        <f>C60</f>
        <v>73</v>
      </c>
      <c r="D251" s="14">
        <f>K68</f>
        <v>8</v>
      </c>
      <c r="E251" s="14">
        <f>L68</f>
        <v>584</v>
      </c>
      <c r="F251" s="14">
        <f>M68</f>
        <v>40</v>
      </c>
      <c r="G251" s="14">
        <f>N68</f>
        <v>2920</v>
      </c>
      <c r="H251" t="str">
        <f>F60</f>
        <v>Mo-Fr</v>
      </c>
      <c r="I251" t="str">
        <f>G60</f>
        <v>RDC</v>
      </c>
    </row>
    <row r="253" ht="12.75">
      <c r="B253" t="str">
        <f>A70</f>
        <v>Matanuska Express</v>
      </c>
    </row>
    <row r="254" spans="2:9" ht="12.75">
      <c r="B254" t="str">
        <f>A71</f>
        <v>Case 4: limited stop 2 peak round trips+1 midday option</v>
      </c>
      <c r="C254" t="str">
        <f>C72</f>
        <v>km</v>
      </c>
      <c r="D254" t="str">
        <f>K72</f>
        <v>trips/day</v>
      </c>
      <c r="E254" t="str">
        <f>L72</f>
        <v>km/day</v>
      </c>
      <c r="F254" t="str">
        <f>M72</f>
        <v>trips/week</v>
      </c>
      <c r="G254" t="str">
        <f>N72</f>
        <v>km/week</v>
      </c>
      <c r="H254" t="str">
        <f>F72</f>
        <v>runs</v>
      </c>
      <c r="I254" t="str">
        <f>G72</f>
        <v>services</v>
      </c>
    </row>
    <row r="255" spans="2:9" ht="12.75">
      <c r="B255" t="str">
        <f>B73</f>
        <v>Matanuska – Anchorage</v>
      </c>
      <c r="C255" s="14">
        <f>C73</f>
        <v>59</v>
      </c>
      <c r="D255" s="14">
        <f>K79</f>
        <v>6</v>
      </c>
      <c r="E255" s="14">
        <f>L79</f>
        <v>354</v>
      </c>
      <c r="F255" s="14">
        <f>M79</f>
        <v>30</v>
      </c>
      <c r="G255" s="14">
        <f>N79</f>
        <v>1770</v>
      </c>
      <c r="H255" t="str">
        <f>F73</f>
        <v>Mo-Fr</v>
      </c>
      <c r="I255" t="str">
        <f>G73</f>
        <v>RDC</v>
      </c>
    </row>
    <row r="257" ht="12.75">
      <c r="B257" t="str">
        <f>A81</f>
        <v>Matanuska Express</v>
      </c>
    </row>
    <row r="258" spans="2:9" ht="12.75">
      <c r="B258" t="str">
        <f>A82</f>
        <v>Case 4: limited stop 3 peak round trips+1 midday option</v>
      </c>
      <c r="C258" t="str">
        <f>C83</f>
        <v>km</v>
      </c>
      <c r="D258" t="str">
        <f>K83</f>
        <v>trips/day</v>
      </c>
      <c r="E258" t="str">
        <f>L83</f>
        <v>km/day</v>
      </c>
      <c r="F258" t="str">
        <f>M83</f>
        <v>trips/week</v>
      </c>
      <c r="G258" t="str">
        <f>N83</f>
        <v>km/week</v>
      </c>
      <c r="H258" t="str">
        <f>F83</f>
        <v>runs</v>
      </c>
      <c r="I258" t="str">
        <f>G83</f>
        <v>services</v>
      </c>
    </row>
    <row r="259" spans="2:9" ht="12.75">
      <c r="B259" t="str">
        <f>B84</f>
        <v>Matanuska – Anchorage</v>
      </c>
      <c r="C259" s="14">
        <f>C84</f>
        <v>59</v>
      </c>
      <c r="D259" s="14">
        <f>K92</f>
        <v>8</v>
      </c>
      <c r="E259" s="14">
        <f>L92</f>
        <v>472</v>
      </c>
      <c r="F259" s="14">
        <f>M92</f>
        <v>40</v>
      </c>
      <c r="G259" s="14">
        <f>N92</f>
        <v>2360</v>
      </c>
      <c r="H259" t="str">
        <f>F84</f>
        <v>Mo-Fr</v>
      </c>
      <c r="I259" t="str">
        <f>G84</f>
        <v>RDC</v>
      </c>
    </row>
    <row r="261" ht="12.75">
      <c r="B261" t="str">
        <f>A94</f>
        <v>Wasilla &amp; Matanuska Express</v>
      </c>
    </row>
    <row r="262" spans="2:9" ht="12.75">
      <c r="B262" t="str">
        <f>A95</f>
        <v>Case 5: limited stop 2 peak round trips+1 midday option</v>
      </c>
      <c r="C262" t="str">
        <f>C96</f>
        <v>km</v>
      </c>
      <c r="D262" t="str">
        <f>K96</f>
        <v>trips/day</v>
      </c>
      <c r="E262" t="str">
        <f>L96</f>
        <v>km/day</v>
      </c>
      <c r="F262" t="str">
        <f>M96</f>
        <v>trips/week</v>
      </c>
      <c r="G262" t="str">
        <f>N96</f>
        <v>km/week</v>
      </c>
      <c r="H262" t="str">
        <f>F96</f>
        <v>runs</v>
      </c>
      <c r="I262" t="str">
        <f>G96</f>
        <v>services</v>
      </c>
    </row>
    <row r="263" spans="2:9" ht="12.75">
      <c r="B263" t="str">
        <f>B97</f>
        <v>Wasilla – Anchorage</v>
      </c>
      <c r="C263" s="14">
        <f>C97</f>
        <v>73</v>
      </c>
      <c r="D263" s="14">
        <f>K103</f>
        <v>6</v>
      </c>
      <c r="E263" s="14">
        <f>L103</f>
        <v>438</v>
      </c>
      <c r="F263" s="14">
        <f>M103</f>
        <v>30</v>
      </c>
      <c r="G263" s="14">
        <f>N103</f>
        <v>2190</v>
      </c>
      <c r="H263" t="str">
        <f>F97</f>
        <v>Mo-Fr</v>
      </c>
      <c r="I263" t="str">
        <f>G97</f>
        <v>RDC</v>
      </c>
    </row>
    <row r="265" ht="12.75">
      <c r="B265" t="str">
        <f>A105</f>
        <v>Wasilla &amp; Matanuska Express</v>
      </c>
    </row>
    <row r="266" spans="2:9" ht="12.75">
      <c r="B266" t="str">
        <f>A106</f>
        <v>Case 5: limited stop 3 peak round trips+1 midday option</v>
      </c>
      <c r="C266" t="str">
        <f>C107</f>
        <v>km</v>
      </c>
      <c r="D266" t="str">
        <f>K107</f>
        <v>trips/day</v>
      </c>
      <c r="E266" t="str">
        <f>L107</f>
        <v>km/day</v>
      </c>
      <c r="F266" t="str">
        <f>M107</f>
        <v>trips/week</v>
      </c>
      <c r="G266" t="str">
        <f>N107</f>
        <v>km/week</v>
      </c>
      <c r="H266" t="str">
        <f>F107</f>
        <v>runs</v>
      </c>
      <c r="I266" t="str">
        <f>G107</f>
        <v>services</v>
      </c>
    </row>
    <row r="267" spans="2:9" ht="12.75">
      <c r="B267" t="str">
        <f>B108</f>
        <v>Wasilla – Anchorage</v>
      </c>
      <c r="C267" s="14">
        <f>C108</f>
        <v>73</v>
      </c>
      <c r="D267" s="14">
        <f>K116</f>
        <v>8</v>
      </c>
      <c r="E267" s="14">
        <f>L116</f>
        <v>584</v>
      </c>
      <c r="F267" s="14">
        <f>M116</f>
        <v>40</v>
      </c>
      <c r="G267" s="14">
        <f>N116</f>
        <v>2920</v>
      </c>
      <c r="H267" t="str">
        <f>F108</f>
        <v>Mo-Fr</v>
      </c>
      <c r="I267" t="str">
        <f>G108</f>
        <v>RDC</v>
      </c>
    </row>
    <row r="270" ht="12.75">
      <c r="B270" t="str">
        <f>A117</f>
        <v>South Central Rail Network Commuter Study and Operation Plan 2002</v>
      </c>
    </row>
    <row r="271" spans="2:9" ht="12.75">
      <c r="B271" t="str">
        <f>A118</f>
        <v>Case 1: Minimal</v>
      </c>
      <c r="C271" t="str">
        <f>C119</f>
        <v>km</v>
      </c>
      <c r="D271" t="str">
        <f>K119</f>
        <v>trips/day</v>
      </c>
      <c r="E271" t="str">
        <f>L119</f>
        <v>km/day</v>
      </c>
      <c r="F271" t="str">
        <f>M119</f>
        <v>trips/week</v>
      </c>
      <c r="G271" t="str">
        <f>N119</f>
        <v>km/week</v>
      </c>
      <c r="H271" t="str">
        <f>F119</f>
        <v>runs</v>
      </c>
      <c r="I271" t="str">
        <f>G119</f>
        <v>services</v>
      </c>
    </row>
    <row r="272" spans="2:9" ht="12.75">
      <c r="B272" t="str">
        <f>B120</f>
        <v>Wasilla – Anchorage</v>
      </c>
      <c r="C272" s="14">
        <f>C120</f>
        <v>73</v>
      </c>
      <c r="D272" s="14">
        <f>K124</f>
        <v>4</v>
      </c>
      <c r="E272" s="14">
        <f>L124</f>
        <v>292</v>
      </c>
      <c r="F272" s="14">
        <f>M124</f>
        <v>20</v>
      </c>
      <c r="G272" s="14">
        <f>N124</f>
        <v>1460</v>
      </c>
      <c r="H272" t="str">
        <f>F120</f>
        <v>Mo-Fr</v>
      </c>
      <c r="I272" t="str">
        <f>G120</f>
        <v>RDC</v>
      </c>
    </row>
    <row r="274" spans="2:9" ht="12.75">
      <c r="B274" t="str">
        <f>A126</f>
        <v>Case 2: Minimal with Girdwood</v>
      </c>
      <c r="C274" t="str">
        <f>C127</f>
        <v>km</v>
      </c>
      <c r="D274" t="str">
        <f>K127</f>
        <v>trips/day</v>
      </c>
      <c r="E274" t="str">
        <f>L127</f>
        <v>km/day</v>
      </c>
      <c r="F274" t="str">
        <f>M127</f>
        <v>trips/week</v>
      </c>
      <c r="G274" t="str">
        <f>N127</f>
        <v>km/week</v>
      </c>
      <c r="H274" t="str">
        <f>F127</f>
        <v>runs</v>
      </c>
      <c r="I274" t="str">
        <f>G127</f>
        <v>services</v>
      </c>
    </row>
    <row r="275" spans="2:9" ht="12.75">
      <c r="B275" t="str">
        <f>B128</f>
        <v>Wasilla – Anchorage</v>
      </c>
      <c r="C275" s="14">
        <f>C128</f>
        <v>73</v>
      </c>
      <c r="D275" s="14">
        <f>K134</f>
        <v>6</v>
      </c>
      <c r="E275" s="14">
        <f>L134</f>
        <v>420</v>
      </c>
      <c r="F275" s="14">
        <f>M134</f>
        <v>30</v>
      </c>
      <c r="G275" s="14">
        <f>N134</f>
        <v>2100</v>
      </c>
      <c r="H275" t="str">
        <f>F128</f>
        <v>Mo-Fr</v>
      </c>
      <c r="I275" t="str">
        <f>G128</f>
        <v>RDC</v>
      </c>
    </row>
    <row r="277" spans="2:9" ht="12.75">
      <c r="B277" t="str">
        <f>A136</f>
        <v>Case 3: Expanded</v>
      </c>
      <c r="C277" t="str">
        <f>C137</f>
        <v>km</v>
      </c>
      <c r="D277" t="str">
        <f>K137</f>
        <v>trips/day</v>
      </c>
      <c r="E277" t="str">
        <f>L137</f>
        <v>km/day</v>
      </c>
      <c r="F277" t="str">
        <f>M137</f>
        <v>trips/week</v>
      </c>
      <c r="G277" t="str">
        <f>N137</f>
        <v>km/week</v>
      </c>
      <c r="H277" t="str">
        <f>F137</f>
        <v>runs</v>
      </c>
      <c r="I277" t="str">
        <f>G137</f>
        <v>services</v>
      </c>
    </row>
    <row r="278" spans="2:9" ht="12.75">
      <c r="B278" t="str">
        <f>B138</f>
        <v>Wasilla – Anchorage</v>
      </c>
      <c r="C278" s="14">
        <f>C138</f>
        <v>73</v>
      </c>
      <c r="D278" s="14">
        <f>K146</f>
        <v>8</v>
      </c>
      <c r="E278" s="14">
        <f>L146</f>
        <v>584</v>
      </c>
      <c r="F278" s="14">
        <f>M146</f>
        <v>40</v>
      </c>
      <c r="G278" s="14">
        <f>N146</f>
        <v>2920</v>
      </c>
      <c r="H278" t="str">
        <f>F138</f>
        <v>Mo-Fr</v>
      </c>
      <c r="I278" t="str">
        <f>G138</f>
        <v>RDC</v>
      </c>
    </row>
    <row r="280" spans="2:9" ht="12.75">
      <c r="B280" t="str">
        <f>A148</f>
        <v>Case 4: Expanded with Girdwood</v>
      </c>
      <c r="C280" t="str">
        <f>C149</f>
        <v>km</v>
      </c>
      <c r="D280" t="str">
        <f>K149</f>
        <v>trips/day</v>
      </c>
      <c r="E280" t="str">
        <f>L149</f>
        <v>km/day</v>
      </c>
      <c r="F280" t="str">
        <f>M149</f>
        <v>trips/week</v>
      </c>
      <c r="G280" t="str">
        <f>N149</f>
        <v>km/week</v>
      </c>
      <c r="H280" t="str">
        <f>F149</f>
        <v>runs</v>
      </c>
      <c r="I280" t="str">
        <f>G149</f>
        <v>services</v>
      </c>
    </row>
    <row r="281" spans="2:9" ht="12.75">
      <c r="B281" t="str">
        <f>B150</f>
        <v>Wasilla – Girdwood</v>
      </c>
      <c r="C281" s="14">
        <f>C150</f>
        <v>137</v>
      </c>
      <c r="D281" s="14">
        <f>K164</f>
        <v>12</v>
      </c>
      <c r="E281" s="14">
        <f>L164</f>
        <v>840</v>
      </c>
      <c r="F281" s="14">
        <f>M164</f>
        <v>72</v>
      </c>
      <c r="G281" s="14">
        <f>N164</f>
        <v>5754</v>
      </c>
      <c r="H281" t="str">
        <f>F152</f>
        <v>Daily</v>
      </c>
      <c r="I281" t="str">
        <f>G150</f>
        <v>RDC</v>
      </c>
    </row>
    <row r="284" ht="12.75">
      <c r="B284" t="str">
        <f>A165</f>
        <v>Wasilla Intermodal Facilities: Alternatives Analysis August 2004 </v>
      </c>
    </row>
    <row r="285" spans="2:9" ht="12.75">
      <c r="B285" t="str">
        <f>A166</f>
        <v>Case: Minimal</v>
      </c>
      <c r="C285" t="str">
        <f>C167</f>
        <v>km</v>
      </c>
      <c r="D285" t="str">
        <f>K167</f>
        <v>trips/day</v>
      </c>
      <c r="E285" t="str">
        <f>L167</f>
        <v>km/day</v>
      </c>
      <c r="F285" t="str">
        <f>M167</f>
        <v>trips/week</v>
      </c>
      <c r="G285" t="str">
        <f>N167</f>
        <v>km/week</v>
      </c>
      <c r="H285" t="str">
        <f>F167</f>
        <v>runs</v>
      </c>
      <c r="I285" t="str">
        <f>G167</f>
        <v>services</v>
      </c>
    </row>
    <row r="286" spans="2:9" ht="12.75">
      <c r="B286" t="str">
        <f>B168</f>
        <v>Wasilla – Anchorage</v>
      </c>
      <c r="C286" s="14">
        <f>C168</f>
        <v>73</v>
      </c>
      <c r="D286" s="14">
        <f>K172</f>
        <v>4</v>
      </c>
      <c r="E286" s="14">
        <f>L172</f>
        <v>292</v>
      </c>
      <c r="F286" s="14">
        <f>M172</f>
        <v>20</v>
      </c>
      <c r="G286" s="14">
        <f>N172</f>
        <v>1460</v>
      </c>
      <c r="H286" t="str">
        <f>F168</f>
        <v>Mo-Fr</v>
      </c>
      <c r="I286" t="str">
        <f>G168</f>
        <v>RDC</v>
      </c>
    </row>
    <row r="288" spans="2:9" ht="12.75">
      <c r="B288" t="str">
        <f>A174</f>
        <v>Case: Expanded</v>
      </c>
      <c r="C288" t="str">
        <f>C175</f>
        <v>km</v>
      </c>
      <c r="D288" t="str">
        <f>K175</f>
        <v>trips/day</v>
      </c>
      <c r="E288" t="str">
        <f>L175</f>
        <v>km/day</v>
      </c>
      <c r="F288" t="str">
        <f>M175</f>
        <v>trips/week</v>
      </c>
      <c r="G288" t="str">
        <f>N175</f>
        <v>km/week</v>
      </c>
      <c r="H288" t="str">
        <f>F175</f>
        <v>runs</v>
      </c>
      <c r="I288" t="str">
        <f>G175</f>
        <v>services</v>
      </c>
    </row>
    <row r="289" spans="2:9" ht="12.75">
      <c r="B289" t="str">
        <f>B176</f>
        <v>Wasilla – Anchorage</v>
      </c>
      <c r="C289" s="14">
        <f>C176</f>
        <v>73</v>
      </c>
      <c r="D289" s="14">
        <f>K184</f>
        <v>8</v>
      </c>
      <c r="E289" s="14">
        <f>L184</f>
        <v>584</v>
      </c>
      <c r="F289" s="14">
        <f>M184</f>
        <v>40</v>
      </c>
      <c r="G289" s="14">
        <f>N184</f>
        <v>2920</v>
      </c>
      <c r="H289" t="str">
        <f>F176</f>
        <v>Mo-Fr</v>
      </c>
      <c r="I289" t="str">
        <f>G176</f>
        <v>RDC</v>
      </c>
    </row>
    <row r="291" spans="2:9" ht="12.75">
      <c r="B291" t="str">
        <f>A186</f>
        <v>Case: More Expanded</v>
      </c>
      <c r="C291" t="str">
        <f>C187</f>
        <v>km</v>
      </c>
      <c r="D291" t="str">
        <f>K187</f>
        <v>trips/day</v>
      </c>
      <c r="E291" t="str">
        <f>L187</f>
        <v>km/day</v>
      </c>
      <c r="F291" t="str">
        <f>M187</f>
        <v>trips/week</v>
      </c>
      <c r="G291" t="str">
        <f>N187</f>
        <v>km/week</v>
      </c>
      <c r="H291" t="str">
        <f>F187</f>
        <v>runs</v>
      </c>
      <c r="I291" t="str">
        <f>G187</f>
        <v>services</v>
      </c>
    </row>
    <row r="292" spans="2:9" ht="12.75">
      <c r="B292" t="str">
        <f>B188</f>
        <v>Wasilla – Anchorage</v>
      </c>
      <c r="C292" s="14">
        <f>C188</f>
        <v>73</v>
      </c>
      <c r="D292" s="14">
        <f>K202</f>
        <v>14</v>
      </c>
      <c r="E292" s="14">
        <f>L202</f>
        <v>1022</v>
      </c>
      <c r="F292" s="14">
        <f>M202</f>
        <v>70</v>
      </c>
      <c r="G292" s="14">
        <f>N202</f>
        <v>5110</v>
      </c>
      <c r="H292" t="str">
        <f>F188</f>
        <v>Mo-Fr</v>
      </c>
      <c r="I292" t="str">
        <f>G188</f>
        <v>RDC</v>
      </c>
    </row>
    <row r="295" spans="2:9" ht="12.75">
      <c r="B295" t="str">
        <f>A204</f>
        <v>Commuter Opportunities 2012</v>
      </c>
      <c r="C295" t="str">
        <f>C205</f>
        <v>km</v>
      </c>
      <c r="D295" t="str">
        <f>K205</f>
        <v>trips/day</v>
      </c>
      <c r="E295" t="str">
        <f>L205</f>
        <v>km/day</v>
      </c>
      <c r="F295" t="str">
        <f>M205</f>
        <v>trips/week</v>
      </c>
      <c r="G295" t="str">
        <f>N205</f>
        <v>km/week</v>
      </c>
      <c r="H295" t="str">
        <f>F205</f>
        <v>runs</v>
      </c>
      <c r="I295" t="str">
        <f>G205</f>
        <v>services</v>
      </c>
    </row>
    <row r="296" spans="2:9" ht="12.75">
      <c r="B296" s="4" t="s">
        <v>62</v>
      </c>
      <c r="C296" s="14">
        <f>C229+C227+4</f>
        <v>139.8841</v>
      </c>
      <c r="D296" s="14">
        <f>K230</f>
        <v>14</v>
      </c>
      <c r="E296" s="14">
        <f>L230</f>
        <v>635.7682</v>
      </c>
      <c r="F296" s="14">
        <f>M230</f>
        <v>90</v>
      </c>
      <c r="G296" s="14">
        <f>N230</f>
        <v>4370.1456</v>
      </c>
      <c r="H296" t="str">
        <f>H281</f>
        <v>Daily</v>
      </c>
      <c r="I296" t="str">
        <f>G206</f>
        <v>Railcar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00390625" style="0" customWidth="1"/>
    <col min="4" max="4" width="2.28125" style="0" customWidth="1"/>
    <col min="5" max="16384" width="11.57421875" style="0" customWidth="1"/>
  </cols>
  <sheetData>
    <row r="1" ht="12.75">
      <c r="E1" t="s">
        <v>0</v>
      </c>
    </row>
    <row r="2" spans="3:5" ht="12.75">
      <c r="C2" s="9"/>
      <c r="E2" s="11" t="s">
        <v>34</v>
      </c>
    </row>
    <row r="3" spans="3:5" ht="12.75">
      <c r="C3" s="9"/>
      <c r="E3" t="s">
        <v>35</v>
      </c>
    </row>
    <row r="4" spans="3:11" ht="12.75">
      <c r="C4" s="9" t="s">
        <v>63</v>
      </c>
      <c r="E4" s="16">
        <v>2</v>
      </c>
      <c r="F4">
        <v>10</v>
      </c>
      <c r="G4">
        <v>10</v>
      </c>
      <c r="I4">
        <v>2</v>
      </c>
      <c r="J4">
        <v>4</v>
      </c>
      <c r="K4">
        <v>6</v>
      </c>
    </row>
    <row r="5" spans="1:15" ht="12.75">
      <c r="A5" s="17" t="s">
        <v>4</v>
      </c>
      <c r="B5" s="18" t="s">
        <v>64</v>
      </c>
      <c r="C5" s="19" t="s">
        <v>65</v>
      </c>
      <c r="D5" s="11"/>
      <c r="E5" s="18" t="s">
        <v>66</v>
      </c>
      <c r="F5" s="20" t="s">
        <v>67</v>
      </c>
      <c r="G5" s="6" t="s">
        <v>68</v>
      </c>
      <c r="H5" s="6" t="s">
        <v>69</v>
      </c>
      <c r="I5" s="18" t="s">
        <v>70</v>
      </c>
      <c r="J5" s="18" t="s">
        <v>70</v>
      </c>
      <c r="K5" s="18" t="s">
        <v>70</v>
      </c>
      <c r="L5" s="18" t="s">
        <v>71</v>
      </c>
      <c r="M5" s="21" t="s">
        <v>72</v>
      </c>
      <c r="N5" s="13" t="s">
        <v>73</v>
      </c>
      <c r="O5" s="18"/>
    </row>
    <row r="6" spans="1:15" ht="12.75">
      <c r="A6" s="22"/>
      <c r="D6" s="11"/>
      <c r="E6" s="21" t="s">
        <v>74</v>
      </c>
      <c r="F6" s="23" t="s">
        <v>75</v>
      </c>
      <c r="G6" s="6" t="s">
        <v>76</v>
      </c>
      <c r="H6" s="21" t="s">
        <v>77</v>
      </c>
      <c r="I6" s="21" t="s">
        <v>16</v>
      </c>
      <c r="J6" s="21" t="s">
        <v>16</v>
      </c>
      <c r="K6" s="21" t="s">
        <v>16</v>
      </c>
      <c r="L6" s="21" t="s">
        <v>78</v>
      </c>
      <c r="M6" s="21" t="s">
        <v>78</v>
      </c>
      <c r="N6" s="21" t="s">
        <v>79</v>
      </c>
      <c r="O6" s="21"/>
    </row>
    <row r="7" spans="1:15" ht="12.75">
      <c r="A7" s="22"/>
      <c r="D7" s="11"/>
      <c r="E7" s="20" t="s">
        <v>80</v>
      </c>
      <c r="F7" s="23" t="s">
        <v>81</v>
      </c>
      <c r="G7" s="23" t="s">
        <v>82</v>
      </c>
      <c r="H7" s="18" t="s">
        <v>83</v>
      </c>
      <c r="I7" s="23" t="s">
        <v>17</v>
      </c>
      <c r="J7" s="23" t="s">
        <v>17</v>
      </c>
      <c r="K7" s="23" t="s">
        <v>17</v>
      </c>
      <c r="L7" s="23"/>
      <c r="M7" s="23" t="s">
        <v>81</v>
      </c>
      <c r="N7" s="23" t="s">
        <v>80</v>
      </c>
      <c r="O7" s="23"/>
    </row>
    <row r="8" spans="4:14" ht="12.75">
      <c r="D8" s="24" t="s">
        <v>84</v>
      </c>
      <c r="M8" s="25" t="s">
        <v>85</v>
      </c>
      <c r="N8" s="25" t="s">
        <v>86</v>
      </c>
    </row>
    <row r="9" spans="1:14" ht="12.75">
      <c r="A9" s="15">
        <v>0</v>
      </c>
      <c r="B9" s="8">
        <f>B32</f>
        <v>10.0584</v>
      </c>
      <c r="C9" s="11" t="s">
        <v>87</v>
      </c>
      <c r="D9" s="11" t="s">
        <v>88</v>
      </c>
      <c r="L9" s="26">
        <v>0.7222222222222222</v>
      </c>
      <c r="M9" s="27">
        <v>0.8055555555555556</v>
      </c>
      <c r="N9" s="18" t="s">
        <v>89</v>
      </c>
    </row>
    <row r="10" spans="1:14" ht="12.75">
      <c r="A10" s="15">
        <f>-97.62+114.19</f>
        <v>16.569999999999993</v>
      </c>
      <c r="B10" s="8">
        <f>B31</f>
        <v>12.192</v>
      </c>
      <c r="C10" s="11" t="s">
        <v>90</v>
      </c>
      <c r="D10" s="27" t="s">
        <v>91</v>
      </c>
      <c r="L10" s="18" t="s">
        <v>89</v>
      </c>
      <c r="M10" s="27">
        <v>0.8159722222222222</v>
      </c>
      <c r="N10" s="27">
        <v>0.8680555555555556</v>
      </c>
    </row>
    <row r="11" spans="1:14" ht="12.75">
      <c r="A11" s="15">
        <f>-97.62+114.19</f>
        <v>16.569999999999993</v>
      </c>
      <c r="B11" s="8">
        <f>B10</f>
        <v>12.192</v>
      </c>
      <c r="C11" s="28" t="s">
        <v>90</v>
      </c>
      <c r="D11" t="s">
        <v>88</v>
      </c>
      <c r="L11" s="18" t="s">
        <v>89</v>
      </c>
      <c r="M11" s="27">
        <v>0.8194444444444444</v>
      </c>
      <c r="N11" s="29" t="s">
        <v>92</v>
      </c>
    </row>
    <row r="12" spans="1:14" ht="12.75">
      <c r="A12" s="15">
        <f>-97.62+178.23</f>
        <v>80.60999999999999</v>
      </c>
      <c r="B12" s="8">
        <f>B29</f>
        <v>11.5824</v>
      </c>
      <c r="C12" s="11" t="s">
        <v>95</v>
      </c>
      <c r="D12" s="11" t="s">
        <v>91</v>
      </c>
      <c r="L12" s="26">
        <v>0.78125</v>
      </c>
      <c r="M12" s="27">
        <v>0.8854166666666666</v>
      </c>
      <c r="N12" s="27">
        <v>0.9270833333333334</v>
      </c>
    </row>
    <row r="13" spans="1:15" ht="12.75">
      <c r="A13">
        <v>0</v>
      </c>
      <c r="B13" s="8">
        <f>0.3048*38</f>
        <v>11.5824</v>
      </c>
      <c r="C13" s="11" t="s">
        <v>95</v>
      </c>
      <c r="D13" s="11" t="s">
        <v>88</v>
      </c>
      <c r="E13" s="27">
        <v>0.34375</v>
      </c>
      <c r="F13" s="27">
        <v>0.3541666666666667</v>
      </c>
      <c r="G13" s="27">
        <v>0.3541666666666667</v>
      </c>
      <c r="H13" s="27">
        <v>0.3854166666666667</v>
      </c>
      <c r="I13" s="30">
        <f>J13-6/24</f>
        <v>0.45833333333333337</v>
      </c>
      <c r="J13" s="30">
        <v>0.7083333333333334</v>
      </c>
      <c r="K13" s="30">
        <f>J13+0.75/24</f>
        <v>0.7395833333333334</v>
      </c>
      <c r="M13" s="30"/>
      <c r="N13" s="30"/>
      <c r="O13" s="30"/>
    </row>
    <row r="14" spans="1:15" ht="12.75">
      <c r="A14">
        <v>59</v>
      </c>
      <c r="B14" s="8">
        <f>0.3048*36</f>
        <v>10.972800000000001</v>
      </c>
      <c r="C14" s="11" t="s">
        <v>100</v>
      </c>
      <c r="D14" s="32"/>
      <c r="E14" s="18" t="s">
        <v>89</v>
      </c>
      <c r="F14" s="18" t="s">
        <v>89</v>
      </c>
      <c r="G14" s="18" t="s">
        <v>89</v>
      </c>
      <c r="H14" s="18" t="s">
        <v>89</v>
      </c>
      <c r="I14" s="30">
        <f>J14-6/24</f>
        <v>0.48958333333333337</v>
      </c>
      <c r="J14" s="30">
        <v>0.7395833333333334</v>
      </c>
      <c r="K14" s="30">
        <f>J14+0.75/24</f>
        <v>0.7708333333333334</v>
      </c>
      <c r="M14" s="30"/>
      <c r="N14" s="30"/>
      <c r="O14" s="30"/>
    </row>
    <row r="15" spans="1:15" ht="12.75">
      <c r="A15">
        <v>73</v>
      </c>
      <c r="B15" s="8">
        <f>0.3048*339</f>
        <v>103.3272</v>
      </c>
      <c r="C15" s="11" t="s">
        <v>101</v>
      </c>
      <c r="D15" s="11" t="s">
        <v>91</v>
      </c>
      <c r="E15" s="27">
        <v>0.3958333333333333</v>
      </c>
      <c r="F15" s="27">
        <v>0.4097222222222222</v>
      </c>
      <c r="G15" s="27">
        <v>0.4097222222222222</v>
      </c>
      <c r="H15" s="18" t="s">
        <v>89</v>
      </c>
      <c r="I15" s="30">
        <f>J15-6/24</f>
        <v>0.4986111111111111</v>
      </c>
      <c r="J15" s="30">
        <v>0.7486111111111111</v>
      </c>
      <c r="K15" s="30">
        <f>J15+0.75/24</f>
        <v>0.7798611111111111</v>
      </c>
      <c r="M15" s="30"/>
      <c r="N15" s="30"/>
      <c r="O15" s="30"/>
    </row>
    <row r="16" spans="1:8" ht="12.75">
      <c r="A16" s="22"/>
      <c r="C16" s="11"/>
      <c r="D16" s="11" t="s">
        <v>102</v>
      </c>
      <c r="E16" s="25" t="s">
        <v>103</v>
      </c>
      <c r="F16" s="25" t="s">
        <v>103</v>
      </c>
      <c r="G16" s="25" t="s">
        <v>104</v>
      </c>
      <c r="H16" s="18" t="s">
        <v>105</v>
      </c>
    </row>
    <row r="17" spans="1:6" ht="12.75">
      <c r="A17" s="22"/>
      <c r="C17" t="s">
        <v>106</v>
      </c>
      <c r="D17" s="11"/>
      <c r="E17" s="11"/>
      <c r="F17" s="11"/>
    </row>
    <row r="18" spans="1:10" ht="12.75">
      <c r="A18" s="22"/>
      <c r="C18" s="4" t="s">
        <v>107</v>
      </c>
      <c r="D18" s="11"/>
      <c r="E18" s="11"/>
      <c r="F18" s="11"/>
      <c r="G18" s="11"/>
      <c r="J18" s="11"/>
    </row>
    <row r="19" ht="12.75">
      <c r="C19" t="s">
        <v>108</v>
      </c>
    </row>
    <row r="21" spans="6:13" ht="12.75">
      <c r="F21">
        <v>1</v>
      </c>
      <c r="G21">
        <v>3</v>
      </c>
      <c r="I21">
        <v>5</v>
      </c>
      <c r="K21">
        <v>1</v>
      </c>
      <c r="L21">
        <v>9</v>
      </c>
      <c r="M21">
        <v>9</v>
      </c>
    </row>
    <row r="22" spans="5:20" ht="12.75">
      <c r="E22" s="33" t="s">
        <v>73</v>
      </c>
      <c r="F22" s="18" t="s">
        <v>70</v>
      </c>
      <c r="G22" s="18" t="s">
        <v>70</v>
      </c>
      <c r="H22" s="21" t="s">
        <v>72</v>
      </c>
      <c r="I22" s="18" t="s">
        <v>70</v>
      </c>
      <c r="J22" s="20" t="s">
        <v>69</v>
      </c>
      <c r="K22" s="18" t="s">
        <v>66</v>
      </c>
      <c r="L22" s="20" t="s">
        <v>67</v>
      </c>
      <c r="M22" s="6" t="s">
        <v>68</v>
      </c>
      <c r="S22" s="18"/>
      <c r="T22" s="18"/>
    </row>
    <row r="23" spans="1:20" ht="12.75">
      <c r="A23" s="17" t="s">
        <v>4</v>
      </c>
      <c r="B23" s="18" t="s">
        <v>64</v>
      </c>
      <c r="C23" s="19" t="s">
        <v>109</v>
      </c>
      <c r="D23" s="11"/>
      <c r="E23" s="21" t="s">
        <v>79</v>
      </c>
      <c r="F23" s="21" t="s">
        <v>16</v>
      </c>
      <c r="G23" s="21" t="s">
        <v>16</v>
      </c>
      <c r="H23" s="21" t="s">
        <v>78</v>
      </c>
      <c r="I23" s="21" t="s">
        <v>16</v>
      </c>
      <c r="J23" s="21" t="s">
        <v>110</v>
      </c>
      <c r="K23" s="21" t="s">
        <v>111</v>
      </c>
      <c r="L23" s="23" t="s">
        <v>112</v>
      </c>
      <c r="M23" s="6" t="s">
        <v>76</v>
      </c>
      <c r="S23" s="21"/>
      <c r="T23" s="21"/>
    </row>
    <row r="24" spans="1:20" ht="12.75">
      <c r="A24" s="22"/>
      <c r="C24" s="11"/>
      <c r="D24" s="11"/>
      <c r="E24" s="23" t="s">
        <v>80</v>
      </c>
      <c r="F24" s="23" t="s">
        <v>17</v>
      </c>
      <c r="G24" s="23" t="s">
        <v>17</v>
      </c>
      <c r="H24" s="23" t="s">
        <v>81</v>
      </c>
      <c r="I24" s="23" t="s">
        <v>17</v>
      </c>
      <c r="J24" s="18" t="s">
        <v>83</v>
      </c>
      <c r="K24" s="23" t="s">
        <v>80</v>
      </c>
      <c r="L24" s="23" t="s">
        <v>81</v>
      </c>
      <c r="M24" s="23" t="s">
        <v>82</v>
      </c>
      <c r="S24" s="23"/>
      <c r="T24" s="23"/>
    </row>
    <row r="25" spans="1:13" ht="12.75">
      <c r="A25" s="22"/>
      <c r="C25" s="11"/>
      <c r="D25" s="34" t="s">
        <v>84</v>
      </c>
      <c r="E25" s="34"/>
      <c r="H25" s="34"/>
      <c r="J25" s="18" t="s">
        <v>105</v>
      </c>
      <c r="K25" s="25" t="s">
        <v>103</v>
      </c>
      <c r="L25" s="25" t="s">
        <v>103</v>
      </c>
      <c r="M25" s="25" t="s">
        <v>104</v>
      </c>
    </row>
    <row r="26" spans="1:20" ht="12.75">
      <c r="A26" s="8">
        <f>A15-A15</f>
        <v>0</v>
      </c>
      <c r="B26" s="8">
        <f>B15</f>
        <v>103.3272</v>
      </c>
      <c r="C26" s="11" t="s">
        <v>101</v>
      </c>
      <c r="D26" s="11" t="s">
        <v>88</v>
      </c>
      <c r="E26" s="11"/>
      <c r="F26" s="30">
        <v>0.25</v>
      </c>
      <c r="G26" s="30">
        <f>F26+0.75/24</f>
        <v>0.28125</v>
      </c>
      <c r="H26" s="11"/>
      <c r="I26" s="30">
        <f>F26+7/24</f>
        <v>0.5416666666666667</v>
      </c>
      <c r="J26" s="18" t="s">
        <v>89</v>
      </c>
      <c r="K26" s="35" t="s">
        <v>113</v>
      </c>
      <c r="L26" s="27">
        <v>0.7673611111111112</v>
      </c>
      <c r="M26" s="27">
        <v>0.7673611111111112</v>
      </c>
      <c r="S26" s="30"/>
      <c r="T26" s="30"/>
    </row>
    <row r="27" spans="1:20" ht="12.75">
      <c r="A27" s="8">
        <f>A15-A14</f>
        <v>14</v>
      </c>
      <c r="B27" s="8">
        <f>B14</f>
        <v>10.972800000000001</v>
      </c>
      <c r="C27" s="11" t="s">
        <v>100</v>
      </c>
      <c r="D27" s="32"/>
      <c r="E27" s="32"/>
      <c r="F27" s="30">
        <v>0.2590277777777778</v>
      </c>
      <c r="G27" s="30">
        <f>F27+0.75/24</f>
        <v>0.2902777777777778</v>
      </c>
      <c r="H27" s="32"/>
      <c r="I27" s="30">
        <f>F27+7/24</f>
        <v>0.5506944444444445</v>
      </c>
      <c r="J27" s="18" t="s">
        <v>89</v>
      </c>
      <c r="K27" s="18" t="s">
        <v>89</v>
      </c>
      <c r="L27" s="18" t="s">
        <v>89</v>
      </c>
      <c r="M27" s="18" t="s">
        <v>89</v>
      </c>
      <c r="S27" s="30"/>
      <c r="T27" s="30"/>
    </row>
    <row r="28" spans="1:20" ht="12.75">
      <c r="A28" s="8">
        <f>A15-A13</f>
        <v>73</v>
      </c>
      <c r="B28" s="8">
        <f>B13</f>
        <v>11.5824</v>
      </c>
      <c r="C28" s="11" t="s">
        <v>95</v>
      </c>
      <c r="D28" s="11" t="s">
        <v>91</v>
      </c>
      <c r="F28" s="30">
        <v>0.2902777777777778</v>
      </c>
      <c r="G28" s="30">
        <f>F28+0.75/24</f>
        <v>0.3215277777777778</v>
      </c>
      <c r="I28" s="30">
        <f>F28+7/24</f>
        <v>0.5819444444444445</v>
      </c>
      <c r="J28" s="27">
        <v>0.7291666666666666</v>
      </c>
      <c r="K28" s="27">
        <v>0.8333333333333334</v>
      </c>
      <c r="L28" s="27">
        <v>0.8333333333333334</v>
      </c>
      <c r="M28" s="27">
        <v>0.8333333333333334</v>
      </c>
      <c r="S28" s="30"/>
      <c r="T28" s="30"/>
    </row>
    <row r="29" spans="1:8" ht="12.75">
      <c r="A29" s="36">
        <f>A12-A12</f>
        <v>0</v>
      </c>
      <c r="B29" s="8">
        <f>0.3048*38</f>
        <v>11.5824</v>
      </c>
      <c r="C29" s="11" t="s">
        <v>95</v>
      </c>
      <c r="D29" s="11" t="s">
        <v>88</v>
      </c>
      <c r="E29" s="27">
        <v>0.28125</v>
      </c>
      <c r="H29" s="27">
        <v>0.40625</v>
      </c>
    </row>
    <row r="30" spans="1:8" ht="12.75">
      <c r="A30" s="12">
        <f>A12-A11</f>
        <v>64.03999999999999</v>
      </c>
      <c r="B30" s="8">
        <f>0.3048*40</f>
        <v>12.192</v>
      </c>
      <c r="C30" s="28" t="s">
        <v>90</v>
      </c>
      <c r="D30" s="27" t="s">
        <v>91</v>
      </c>
      <c r="E30" s="27">
        <v>0.3298611111111111</v>
      </c>
      <c r="H30" s="27">
        <v>0.4548611111111111</v>
      </c>
    </row>
    <row r="31" spans="1:8" ht="12.75">
      <c r="A31" s="36">
        <f>A12-A10</f>
        <v>64.03999999999999</v>
      </c>
      <c r="B31" s="8">
        <f>B30</f>
        <v>12.192</v>
      </c>
      <c r="C31" s="11" t="s">
        <v>90</v>
      </c>
      <c r="D31" t="s">
        <v>88</v>
      </c>
      <c r="E31" s="29" t="s">
        <v>114</v>
      </c>
      <c r="H31" s="27">
        <v>0.4583333333333333</v>
      </c>
    </row>
    <row r="32" spans="1:8" ht="12.75">
      <c r="A32" s="36">
        <f>A12-A9</f>
        <v>80.60999999999999</v>
      </c>
      <c r="B32" s="8">
        <f>0.3048*33</f>
        <v>10.0584</v>
      </c>
      <c r="C32" s="11" t="s">
        <v>87</v>
      </c>
      <c r="D32" s="11" t="s">
        <v>91</v>
      </c>
      <c r="E32" s="18" t="s">
        <v>89</v>
      </c>
      <c r="H32" s="27">
        <v>0.4791666666666667</v>
      </c>
    </row>
    <row r="33" spans="4:8" ht="12.75">
      <c r="D33" s="11" t="s">
        <v>102</v>
      </c>
      <c r="E33" s="25" t="s">
        <v>86</v>
      </c>
      <c r="H33" s="25" t="s">
        <v>85</v>
      </c>
    </row>
    <row r="34" spans="1:4" ht="12.75">
      <c r="A34" s="22"/>
      <c r="C34" t="s">
        <v>106</v>
      </c>
      <c r="D34" s="11"/>
    </row>
    <row r="35" ht="12.75">
      <c r="C35" t="s">
        <v>108</v>
      </c>
    </row>
    <row r="36" spans="1:4" ht="12.75">
      <c r="A36" s="36"/>
      <c r="B36" s="8"/>
      <c r="C36" s="4" t="s">
        <v>107</v>
      </c>
      <c r="D36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2.8515625" style="0" customWidth="1"/>
    <col min="4" max="4" width="2.28125" style="0" customWidth="1"/>
    <col min="5" max="16384" width="11.57421875" style="0" customWidth="1"/>
  </cols>
  <sheetData>
    <row r="1" ht="12.75">
      <c r="E1" t="s">
        <v>0</v>
      </c>
    </row>
    <row r="2" spans="3:6" ht="12.75">
      <c r="C2" s="9"/>
      <c r="E2" s="11" t="s">
        <v>34</v>
      </c>
      <c r="F2" s="11"/>
    </row>
    <row r="3" spans="3:5" ht="12.75">
      <c r="C3" s="9"/>
      <c r="E3" t="s">
        <v>36</v>
      </c>
    </row>
    <row r="4" spans="3:12" ht="12.75">
      <c r="C4" s="9" t="s">
        <v>63</v>
      </c>
      <c r="E4" s="16">
        <v>2</v>
      </c>
      <c r="F4">
        <v>10</v>
      </c>
      <c r="G4">
        <v>10</v>
      </c>
      <c r="I4">
        <v>2</v>
      </c>
      <c r="J4">
        <v>4</v>
      </c>
      <c r="K4">
        <v>6</v>
      </c>
      <c r="L4">
        <v>8</v>
      </c>
    </row>
    <row r="5" spans="1:15" ht="12.75">
      <c r="A5" s="17" t="s">
        <v>4</v>
      </c>
      <c r="B5" s="18" t="s">
        <v>64</v>
      </c>
      <c r="C5" s="19" t="s">
        <v>65</v>
      </c>
      <c r="D5" s="11"/>
      <c r="E5" s="18" t="s">
        <v>66</v>
      </c>
      <c r="F5" s="20" t="s">
        <v>67</v>
      </c>
      <c r="G5" s="6" t="s">
        <v>68</v>
      </c>
      <c r="H5" s="6" t="s">
        <v>69</v>
      </c>
      <c r="I5" s="18" t="s">
        <v>70</v>
      </c>
      <c r="J5" s="18" t="s">
        <v>70</v>
      </c>
      <c r="K5" s="18" t="s">
        <v>70</v>
      </c>
      <c r="L5" s="18" t="s">
        <v>70</v>
      </c>
      <c r="M5" s="18" t="s">
        <v>71</v>
      </c>
      <c r="N5" s="21" t="s">
        <v>72</v>
      </c>
      <c r="O5" s="13" t="s">
        <v>73</v>
      </c>
    </row>
    <row r="6" spans="1:15" ht="12.75">
      <c r="A6" s="22"/>
      <c r="D6" s="11"/>
      <c r="E6" s="21" t="s">
        <v>74</v>
      </c>
      <c r="F6" s="23" t="s">
        <v>75</v>
      </c>
      <c r="G6" s="6" t="s">
        <v>76</v>
      </c>
      <c r="H6" s="21" t="s">
        <v>77</v>
      </c>
      <c r="I6" s="21" t="s">
        <v>16</v>
      </c>
      <c r="J6" s="21" t="s">
        <v>16</v>
      </c>
      <c r="K6" s="21" t="s">
        <v>16</v>
      </c>
      <c r="L6" s="21" t="s">
        <v>16</v>
      </c>
      <c r="M6" s="21" t="s">
        <v>78</v>
      </c>
      <c r="N6" s="21" t="s">
        <v>78</v>
      </c>
      <c r="O6" s="21" t="s">
        <v>79</v>
      </c>
    </row>
    <row r="7" spans="1:15" ht="12.75">
      <c r="A7" s="22"/>
      <c r="D7" s="11"/>
      <c r="E7" s="20" t="s">
        <v>80</v>
      </c>
      <c r="F7" s="23" t="s">
        <v>81</v>
      </c>
      <c r="G7" s="23" t="s">
        <v>82</v>
      </c>
      <c r="H7" s="18" t="s">
        <v>83</v>
      </c>
      <c r="I7" s="23" t="s">
        <v>17</v>
      </c>
      <c r="J7" s="23" t="s">
        <v>17</v>
      </c>
      <c r="K7" s="23" t="s">
        <v>17</v>
      </c>
      <c r="L7" s="23" t="s">
        <v>17</v>
      </c>
      <c r="M7" s="23"/>
      <c r="N7" s="23" t="s">
        <v>81</v>
      </c>
      <c r="O7" s="23" t="s">
        <v>80</v>
      </c>
    </row>
    <row r="8" spans="4:15" ht="12.75">
      <c r="D8" s="24" t="s">
        <v>84</v>
      </c>
      <c r="N8" s="25" t="s">
        <v>85</v>
      </c>
      <c r="O8" s="25" t="s">
        <v>86</v>
      </c>
    </row>
    <row r="9" spans="1:15" ht="12.75">
      <c r="A9" s="15">
        <v>0</v>
      </c>
      <c r="B9" s="8">
        <f>B32</f>
        <v>10.0584</v>
      </c>
      <c r="C9" s="11" t="s">
        <v>87</v>
      </c>
      <c r="D9" s="11" t="s">
        <v>88</v>
      </c>
      <c r="M9" s="26">
        <v>0.7222222222222222</v>
      </c>
      <c r="N9" s="27">
        <v>0.8055555555555556</v>
      </c>
      <c r="O9" s="18" t="s">
        <v>89</v>
      </c>
    </row>
    <row r="10" spans="1:15" ht="12.75">
      <c r="A10" s="15">
        <f>-97.62+114.19</f>
        <v>16.569999999999993</v>
      </c>
      <c r="B10" s="8">
        <f>B31</f>
        <v>12.192</v>
      </c>
      <c r="C10" s="11" t="s">
        <v>90</v>
      </c>
      <c r="D10" s="27" t="s">
        <v>91</v>
      </c>
      <c r="M10" s="18" t="s">
        <v>89</v>
      </c>
      <c r="N10" s="27">
        <v>0.8159722222222222</v>
      </c>
      <c r="O10" s="27">
        <v>0.8680555555555556</v>
      </c>
    </row>
    <row r="11" spans="1:15" ht="12.75">
      <c r="A11" s="15">
        <f>-97.62+114.19</f>
        <v>16.569999999999993</v>
      </c>
      <c r="B11" s="8">
        <f>B10</f>
        <v>12.192</v>
      </c>
      <c r="C11" s="28" t="s">
        <v>90</v>
      </c>
      <c r="D11" t="s">
        <v>88</v>
      </c>
      <c r="M11" s="18" t="s">
        <v>89</v>
      </c>
      <c r="N11" s="27">
        <v>0.8194444444444444</v>
      </c>
      <c r="O11" s="29" t="s">
        <v>92</v>
      </c>
    </row>
    <row r="12" spans="1:15" ht="12.75">
      <c r="A12" s="15">
        <f>-97.62+178.23</f>
        <v>80.60999999999999</v>
      </c>
      <c r="B12" s="8">
        <f>B29</f>
        <v>11.5824</v>
      </c>
      <c r="C12" s="11" t="s">
        <v>95</v>
      </c>
      <c r="D12" s="11" t="s">
        <v>91</v>
      </c>
      <c r="M12" s="26">
        <v>0.78125</v>
      </c>
      <c r="N12" s="27">
        <v>0.8854166666666666</v>
      </c>
      <c r="O12" s="27">
        <v>0.9270833333333334</v>
      </c>
    </row>
    <row r="13" spans="1:12" ht="12.75">
      <c r="A13">
        <v>0</v>
      </c>
      <c r="B13" s="8">
        <f>0.3048*38</f>
        <v>11.5824</v>
      </c>
      <c r="C13" s="11" t="s">
        <v>95</v>
      </c>
      <c r="D13" s="11" t="s">
        <v>88</v>
      </c>
      <c r="E13" s="27">
        <v>0.34375</v>
      </c>
      <c r="F13" s="27">
        <v>0.3541666666666667</v>
      </c>
      <c r="G13" s="27">
        <v>0.3541666666666667</v>
      </c>
      <c r="H13" s="27">
        <v>0.3854166666666667</v>
      </c>
      <c r="I13" s="30">
        <f>J13-6/24</f>
        <v>0.45833333333333337</v>
      </c>
      <c r="J13" s="30">
        <v>0.7083333333333334</v>
      </c>
      <c r="K13" s="30">
        <f>J13+1/48</f>
        <v>0.7291666666666667</v>
      </c>
      <c r="L13" s="30">
        <f>K13+1/48</f>
        <v>0.7500000000000001</v>
      </c>
    </row>
    <row r="14" spans="1:12" ht="12.75">
      <c r="A14">
        <v>59</v>
      </c>
      <c r="B14" s="8">
        <f>0.3048*36</f>
        <v>10.972800000000001</v>
      </c>
      <c r="C14" s="11" t="s">
        <v>100</v>
      </c>
      <c r="D14" s="32"/>
      <c r="E14" s="18" t="s">
        <v>89</v>
      </c>
      <c r="F14" s="18" t="s">
        <v>89</v>
      </c>
      <c r="G14" s="18" t="s">
        <v>89</v>
      </c>
      <c r="H14" s="18" t="s">
        <v>89</v>
      </c>
      <c r="I14" s="30">
        <f>J14-6/24</f>
        <v>0.48958333333333337</v>
      </c>
      <c r="J14" s="30">
        <v>0.7395833333333334</v>
      </c>
      <c r="K14" s="30">
        <f>J14+1/48</f>
        <v>0.7604166666666667</v>
      </c>
      <c r="L14" s="30">
        <f>K14+1/48</f>
        <v>0.7812500000000001</v>
      </c>
    </row>
    <row r="15" spans="1:12" ht="12.75">
      <c r="A15">
        <v>73</v>
      </c>
      <c r="B15" s="8">
        <f>0.3048*339</f>
        <v>103.3272</v>
      </c>
      <c r="C15" s="11" t="s">
        <v>101</v>
      </c>
      <c r="D15" s="11" t="s">
        <v>91</v>
      </c>
      <c r="E15" s="27">
        <v>0.3958333333333333</v>
      </c>
      <c r="F15" s="27">
        <v>0.4097222222222222</v>
      </c>
      <c r="G15" s="27">
        <v>0.4097222222222222</v>
      </c>
      <c r="H15" s="18" t="s">
        <v>89</v>
      </c>
      <c r="I15" s="30">
        <f>J15-6/24</f>
        <v>0.4986111111111111</v>
      </c>
      <c r="J15" s="30">
        <v>0.7486111111111111</v>
      </c>
      <c r="K15" s="30">
        <f>J15+1/48</f>
        <v>0.7694444444444445</v>
      </c>
      <c r="L15" s="30">
        <f>K15+1/48</f>
        <v>0.7902777777777779</v>
      </c>
    </row>
    <row r="16" spans="1:8" ht="12.75">
      <c r="A16" s="22"/>
      <c r="C16" s="11"/>
      <c r="D16" s="11" t="s">
        <v>102</v>
      </c>
      <c r="E16" s="25" t="s">
        <v>103</v>
      </c>
      <c r="F16" s="25" t="s">
        <v>103</v>
      </c>
      <c r="G16" s="25" t="s">
        <v>104</v>
      </c>
      <c r="H16" s="18" t="s">
        <v>105</v>
      </c>
    </row>
    <row r="17" spans="1:10" ht="12.75">
      <c r="A17" s="22"/>
      <c r="C17" t="s">
        <v>106</v>
      </c>
      <c r="D17" s="11"/>
      <c r="E17" s="11"/>
      <c r="F17" s="11"/>
      <c r="G17" s="11"/>
      <c r="I17" s="11"/>
      <c r="J17" s="11"/>
    </row>
    <row r="18" spans="1:10" ht="12.75">
      <c r="A18" s="22"/>
      <c r="C18" s="4" t="s">
        <v>107</v>
      </c>
      <c r="D18" s="11"/>
      <c r="E18" s="11"/>
      <c r="F18" s="11"/>
      <c r="G18" s="11"/>
      <c r="H18" s="11"/>
      <c r="J18" s="11"/>
    </row>
    <row r="19" ht="12.75">
      <c r="C19" t="s">
        <v>108</v>
      </c>
    </row>
    <row r="21" spans="6:14" ht="12.75">
      <c r="F21">
        <v>1</v>
      </c>
      <c r="G21">
        <v>3</v>
      </c>
      <c r="H21">
        <v>5</v>
      </c>
      <c r="J21">
        <v>7</v>
      </c>
      <c r="L21">
        <v>1</v>
      </c>
      <c r="M21">
        <v>9</v>
      </c>
      <c r="N21">
        <v>9</v>
      </c>
    </row>
    <row r="22" spans="5:14" ht="12.75">
      <c r="E22" s="33" t="s">
        <v>73</v>
      </c>
      <c r="F22" s="18" t="s">
        <v>70</v>
      </c>
      <c r="G22" s="18" t="s">
        <v>70</v>
      </c>
      <c r="H22" s="18" t="s">
        <v>70</v>
      </c>
      <c r="I22" s="21" t="s">
        <v>72</v>
      </c>
      <c r="J22" s="18" t="s">
        <v>70</v>
      </c>
      <c r="K22" s="20" t="s">
        <v>69</v>
      </c>
      <c r="L22" s="18" t="s">
        <v>66</v>
      </c>
      <c r="M22" s="20" t="s">
        <v>67</v>
      </c>
      <c r="N22" s="6" t="s">
        <v>68</v>
      </c>
    </row>
    <row r="23" spans="1:14" ht="12.75">
      <c r="A23" s="17" t="s">
        <v>4</v>
      </c>
      <c r="B23" s="18" t="s">
        <v>64</v>
      </c>
      <c r="C23" s="19" t="s">
        <v>109</v>
      </c>
      <c r="D23" s="11"/>
      <c r="E23" s="21" t="s">
        <v>79</v>
      </c>
      <c r="F23" s="21" t="s">
        <v>16</v>
      </c>
      <c r="G23" s="21" t="s">
        <v>16</v>
      </c>
      <c r="H23" s="21" t="s">
        <v>16</v>
      </c>
      <c r="I23" s="21" t="s">
        <v>78</v>
      </c>
      <c r="J23" s="21" t="s">
        <v>16</v>
      </c>
      <c r="K23" s="21" t="s">
        <v>110</v>
      </c>
      <c r="L23" s="21" t="s">
        <v>111</v>
      </c>
      <c r="M23" s="23" t="s">
        <v>112</v>
      </c>
      <c r="N23" s="6" t="s">
        <v>76</v>
      </c>
    </row>
    <row r="24" spans="1:14" ht="12.75">
      <c r="A24" s="22"/>
      <c r="C24" s="11"/>
      <c r="D24" s="11"/>
      <c r="E24" s="23" t="s">
        <v>80</v>
      </c>
      <c r="F24" s="23" t="s">
        <v>17</v>
      </c>
      <c r="G24" s="23" t="s">
        <v>17</v>
      </c>
      <c r="H24" s="23" t="s">
        <v>17</v>
      </c>
      <c r="I24" s="23" t="s">
        <v>81</v>
      </c>
      <c r="J24" s="23" t="s">
        <v>17</v>
      </c>
      <c r="K24" s="18" t="s">
        <v>83</v>
      </c>
      <c r="L24" s="23" t="s">
        <v>80</v>
      </c>
      <c r="M24" s="23" t="s">
        <v>81</v>
      </c>
      <c r="N24" s="23" t="s">
        <v>82</v>
      </c>
    </row>
    <row r="25" spans="1:14" ht="12.75">
      <c r="A25" s="22"/>
      <c r="C25" s="11"/>
      <c r="D25" s="34" t="s">
        <v>84</v>
      </c>
      <c r="E25" s="34"/>
      <c r="I25" s="34"/>
      <c r="K25" s="18" t="s">
        <v>105</v>
      </c>
      <c r="L25" s="25" t="s">
        <v>103</v>
      </c>
      <c r="M25" s="25" t="s">
        <v>103</v>
      </c>
      <c r="N25" s="25" t="s">
        <v>104</v>
      </c>
    </row>
    <row r="26" spans="1:14" ht="12.75">
      <c r="A26" s="8">
        <f>A15-A15</f>
        <v>0</v>
      </c>
      <c r="B26" s="8">
        <f>B15</f>
        <v>103.3272</v>
      </c>
      <c r="C26" s="11" t="s">
        <v>101</v>
      </c>
      <c r="D26" s="11" t="s">
        <v>88</v>
      </c>
      <c r="E26" s="11"/>
      <c r="F26" s="30">
        <v>0.25</v>
      </c>
      <c r="G26" s="30">
        <f>F26+1/48</f>
        <v>0.2708333333333333</v>
      </c>
      <c r="H26" s="30">
        <f>G26+1/48</f>
        <v>0.29166666666666663</v>
      </c>
      <c r="I26" s="11"/>
      <c r="J26" s="30">
        <f>F26+7/24</f>
        <v>0.5416666666666667</v>
      </c>
      <c r="K26" s="18" t="s">
        <v>89</v>
      </c>
      <c r="L26" s="35" t="s">
        <v>113</v>
      </c>
      <c r="M26" s="27">
        <v>0.7673611111111112</v>
      </c>
      <c r="N26" s="27">
        <v>0.7673611111111112</v>
      </c>
    </row>
    <row r="27" spans="1:14" ht="12.75">
      <c r="A27" s="8">
        <f>A15-A14</f>
        <v>14</v>
      </c>
      <c r="B27" s="8">
        <f>B14</f>
        <v>10.972800000000001</v>
      </c>
      <c r="C27" s="11" t="s">
        <v>100</v>
      </c>
      <c r="D27" s="32"/>
      <c r="E27" s="32"/>
      <c r="F27" s="30">
        <v>0.2590277777777778</v>
      </c>
      <c r="G27" s="30">
        <f>F27+1/48</f>
        <v>0.2798611111111111</v>
      </c>
      <c r="H27" s="30">
        <f>G27+1/48</f>
        <v>0.30069444444444443</v>
      </c>
      <c r="I27" s="32"/>
      <c r="J27" s="30">
        <f>F27+7/24</f>
        <v>0.5506944444444445</v>
      </c>
      <c r="K27" s="18" t="s">
        <v>89</v>
      </c>
      <c r="L27" s="18" t="s">
        <v>89</v>
      </c>
      <c r="M27" s="18" t="s">
        <v>89</v>
      </c>
      <c r="N27" s="18" t="s">
        <v>89</v>
      </c>
    </row>
    <row r="28" spans="1:14" ht="12.75">
      <c r="A28" s="8">
        <f>A15-A13</f>
        <v>73</v>
      </c>
      <c r="B28" s="8">
        <f>B13</f>
        <v>11.5824</v>
      </c>
      <c r="C28" s="11" t="s">
        <v>95</v>
      </c>
      <c r="D28" s="11" t="s">
        <v>91</v>
      </c>
      <c r="F28" s="30">
        <v>0.2902777777777778</v>
      </c>
      <c r="G28" s="30">
        <f>F28+1/48</f>
        <v>0.3111111111111111</v>
      </c>
      <c r="H28" s="30">
        <f>G28+1/48</f>
        <v>0.33194444444444443</v>
      </c>
      <c r="J28" s="30">
        <f>F28+7/24</f>
        <v>0.5819444444444445</v>
      </c>
      <c r="K28" s="27">
        <v>0.7291666666666666</v>
      </c>
      <c r="L28" s="27">
        <v>0.8333333333333334</v>
      </c>
      <c r="M28" s="27">
        <v>0.8333333333333334</v>
      </c>
      <c r="N28" s="27">
        <v>0.8333333333333334</v>
      </c>
    </row>
    <row r="29" spans="1:9" ht="12.75">
      <c r="A29" s="36">
        <f>A12-A12</f>
        <v>0</v>
      </c>
      <c r="B29" s="8">
        <f>0.3048*38</f>
        <v>11.5824</v>
      </c>
      <c r="C29" s="11" t="s">
        <v>95</v>
      </c>
      <c r="D29" s="11" t="s">
        <v>88</v>
      </c>
      <c r="E29" s="27">
        <v>0.28125</v>
      </c>
      <c r="I29" s="27">
        <v>0.40625</v>
      </c>
    </row>
    <row r="30" spans="1:9" ht="12.75">
      <c r="A30" s="12">
        <f>A12-A11</f>
        <v>64.03999999999999</v>
      </c>
      <c r="B30" s="8">
        <f>0.3048*40</f>
        <v>12.192</v>
      </c>
      <c r="C30" s="28" t="s">
        <v>90</v>
      </c>
      <c r="D30" s="27" t="s">
        <v>91</v>
      </c>
      <c r="E30" s="27">
        <v>0.3298611111111111</v>
      </c>
      <c r="I30" s="27">
        <v>0.4548611111111111</v>
      </c>
    </row>
    <row r="31" spans="1:9" ht="12.75">
      <c r="A31" s="36">
        <f>A12-A10</f>
        <v>64.03999999999999</v>
      </c>
      <c r="B31" s="8">
        <f>B30</f>
        <v>12.192</v>
      </c>
      <c r="C31" s="11" t="s">
        <v>90</v>
      </c>
      <c r="D31" t="s">
        <v>88</v>
      </c>
      <c r="E31" s="29" t="s">
        <v>114</v>
      </c>
      <c r="I31" s="27">
        <v>0.4583333333333333</v>
      </c>
    </row>
    <row r="32" spans="1:9" ht="12.75">
      <c r="A32" s="36">
        <f>A12-A9</f>
        <v>80.60999999999999</v>
      </c>
      <c r="B32" s="8">
        <f>0.3048*33</f>
        <v>10.0584</v>
      </c>
      <c r="C32" s="11" t="s">
        <v>87</v>
      </c>
      <c r="D32" s="11" t="s">
        <v>91</v>
      </c>
      <c r="E32" s="18" t="s">
        <v>89</v>
      </c>
      <c r="I32" s="27">
        <v>0.4791666666666667</v>
      </c>
    </row>
    <row r="33" spans="4:9" ht="12.75">
      <c r="D33" s="11" t="s">
        <v>102</v>
      </c>
      <c r="E33" s="25" t="s">
        <v>86</v>
      </c>
      <c r="I33" s="25" t="s">
        <v>85</v>
      </c>
    </row>
    <row r="34" spans="1:4" ht="12.75">
      <c r="A34" s="22"/>
      <c r="C34" t="s">
        <v>106</v>
      </c>
      <c r="D34" s="11"/>
    </row>
    <row r="35" ht="12.75">
      <c r="C35" t="s">
        <v>108</v>
      </c>
    </row>
    <row r="36" spans="1:4" ht="12.75">
      <c r="A36" s="36"/>
      <c r="B36" s="8"/>
      <c r="C36" s="4" t="s">
        <v>107</v>
      </c>
      <c r="D36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57421875" style="0" customWidth="1"/>
    <col min="4" max="4" width="2.7109375" style="0" customWidth="1"/>
    <col min="5" max="16384" width="11.57421875" style="0" customWidth="1"/>
  </cols>
  <sheetData>
    <row r="1" spans="3:5" ht="12.75">
      <c r="C1" s="9"/>
      <c r="E1" t="s">
        <v>37</v>
      </c>
    </row>
    <row r="2" spans="3:5" ht="12.75">
      <c r="C2" s="9"/>
      <c r="E2" t="s">
        <v>38</v>
      </c>
    </row>
    <row r="3" spans="3:10" ht="12.75">
      <c r="C3" s="9" t="s">
        <v>63</v>
      </c>
      <c r="E3" s="16">
        <v>2</v>
      </c>
      <c r="F3">
        <v>10</v>
      </c>
      <c r="G3">
        <v>10</v>
      </c>
      <c r="I3">
        <v>2</v>
      </c>
      <c r="J3">
        <v>4</v>
      </c>
    </row>
    <row r="4" spans="1:13" ht="12.75">
      <c r="A4" s="17" t="s">
        <v>4</v>
      </c>
      <c r="B4" s="18" t="s">
        <v>64</v>
      </c>
      <c r="C4" s="19" t="s">
        <v>65</v>
      </c>
      <c r="D4" s="11"/>
      <c r="E4" s="18" t="s">
        <v>66</v>
      </c>
      <c r="F4" s="20" t="s">
        <v>67</v>
      </c>
      <c r="G4" s="6" t="s">
        <v>68</v>
      </c>
      <c r="H4" s="6" t="s">
        <v>69</v>
      </c>
      <c r="I4" s="18" t="s">
        <v>70</v>
      </c>
      <c r="J4" s="18" t="s">
        <v>70</v>
      </c>
      <c r="K4" s="18" t="s">
        <v>71</v>
      </c>
      <c r="L4" s="21" t="s">
        <v>72</v>
      </c>
      <c r="M4" s="13" t="s">
        <v>73</v>
      </c>
    </row>
    <row r="5" spans="1:13" ht="12.75">
      <c r="A5" s="22"/>
      <c r="D5" s="11"/>
      <c r="E5" s="21" t="s">
        <v>74</v>
      </c>
      <c r="F5" s="23" t="s">
        <v>75</v>
      </c>
      <c r="G5" s="6" t="s">
        <v>76</v>
      </c>
      <c r="H5" s="21" t="s">
        <v>77</v>
      </c>
      <c r="I5" s="21" t="s">
        <v>16</v>
      </c>
      <c r="J5" s="21" t="s">
        <v>16</v>
      </c>
      <c r="K5" s="21" t="s">
        <v>78</v>
      </c>
      <c r="L5" s="21" t="s">
        <v>78</v>
      </c>
      <c r="M5" s="21" t="s">
        <v>79</v>
      </c>
    </row>
    <row r="6" spans="1:13" ht="12.75">
      <c r="A6" s="22"/>
      <c r="D6" s="11"/>
      <c r="E6" s="20" t="s">
        <v>80</v>
      </c>
      <c r="F6" s="23" t="s">
        <v>81</v>
      </c>
      <c r="G6" s="23" t="s">
        <v>82</v>
      </c>
      <c r="H6" s="18" t="s">
        <v>83</v>
      </c>
      <c r="I6" s="23" t="s">
        <v>17</v>
      </c>
      <c r="J6" s="23" t="s">
        <v>17</v>
      </c>
      <c r="K6" s="23"/>
      <c r="L6" s="23" t="s">
        <v>81</v>
      </c>
      <c r="M6" s="23" t="s">
        <v>80</v>
      </c>
    </row>
    <row r="7" spans="4:13" ht="12.75">
      <c r="D7" s="24" t="s">
        <v>84</v>
      </c>
      <c r="L7" s="25" t="s">
        <v>85</v>
      </c>
      <c r="M7" s="25" t="s">
        <v>86</v>
      </c>
    </row>
    <row r="8" spans="1:13" ht="12.75">
      <c r="A8" s="15">
        <v>0</v>
      </c>
      <c r="B8" s="8">
        <f>B35</f>
        <v>10.0584</v>
      </c>
      <c r="C8" s="11" t="s">
        <v>87</v>
      </c>
      <c r="D8" s="11" t="s">
        <v>88</v>
      </c>
      <c r="K8" s="26">
        <v>0.7222222222222222</v>
      </c>
      <c r="L8" s="27">
        <v>0.8055555555555556</v>
      </c>
      <c r="M8" s="18" t="s">
        <v>89</v>
      </c>
    </row>
    <row r="9" spans="1:13" ht="12.75">
      <c r="A9" s="15">
        <f>-97.62+114.19</f>
        <v>16.569999999999993</v>
      </c>
      <c r="B9" s="8">
        <f>B34</f>
        <v>12.192</v>
      </c>
      <c r="C9" s="11" t="s">
        <v>90</v>
      </c>
      <c r="D9" s="27" t="s">
        <v>91</v>
      </c>
      <c r="K9" s="18" t="s">
        <v>89</v>
      </c>
      <c r="L9" s="27">
        <v>0.8159722222222222</v>
      </c>
      <c r="M9" s="27">
        <v>0.8680555555555556</v>
      </c>
    </row>
    <row r="10" spans="1:13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K10" s="18" t="s">
        <v>89</v>
      </c>
      <c r="L10" s="27">
        <v>0.8194444444444444</v>
      </c>
      <c r="M10" s="29" t="s">
        <v>92</v>
      </c>
    </row>
    <row r="11" spans="1:13" ht="12.75">
      <c r="A11" s="15">
        <f>-97.62+178.23</f>
        <v>80.60999999999999</v>
      </c>
      <c r="B11" s="8">
        <f>B32</f>
        <v>11.5824</v>
      </c>
      <c r="C11" s="11" t="s">
        <v>95</v>
      </c>
      <c r="D11" s="11" t="s">
        <v>91</v>
      </c>
      <c r="K11" s="26">
        <v>0.78125</v>
      </c>
      <c r="L11" s="27">
        <v>0.8854166666666666</v>
      </c>
      <c r="M11" s="27">
        <v>0.9270833333333334</v>
      </c>
    </row>
    <row r="12" spans="1:10" ht="12.75">
      <c r="A12">
        <v>0</v>
      </c>
      <c r="B12" s="8">
        <f>0.3048*38</f>
        <v>11.5824</v>
      </c>
      <c r="C12" s="11" t="s">
        <v>95</v>
      </c>
      <c r="D12" s="11" t="s">
        <v>88</v>
      </c>
      <c r="E12" s="27">
        <v>0.34375</v>
      </c>
      <c r="F12" s="27">
        <v>0.3541666666666667</v>
      </c>
      <c r="G12" s="27">
        <v>0.3541666666666667</v>
      </c>
      <c r="H12" s="27">
        <v>0.3854166666666667</v>
      </c>
      <c r="I12" s="30">
        <v>0.7083333333333334</v>
      </c>
      <c r="J12" s="30">
        <v>0.7395833333333334</v>
      </c>
    </row>
    <row r="13" spans="1:10" ht="12.75">
      <c r="A13">
        <v>4</v>
      </c>
      <c r="B13" s="8">
        <f>0.3048*40</f>
        <v>12.192</v>
      </c>
      <c r="C13" s="11" t="s">
        <v>96</v>
      </c>
      <c r="D13" s="32"/>
      <c r="E13" s="18" t="s">
        <v>89</v>
      </c>
      <c r="F13" s="18" t="s">
        <v>89</v>
      </c>
      <c r="G13" s="18" t="s">
        <v>89</v>
      </c>
      <c r="H13" s="18" t="s">
        <v>89</v>
      </c>
      <c r="I13" s="30">
        <f>I12+1/24*10/60</f>
        <v>0.7152777777777778</v>
      </c>
      <c r="J13" s="30">
        <f>J12+1/24*10/60</f>
        <v>0.7465277777777778</v>
      </c>
    </row>
    <row r="14" spans="1:10" ht="12.75">
      <c r="A14">
        <v>20</v>
      </c>
      <c r="B14" s="8">
        <f>0.3048*197</f>
        <v>60.0456</v>
      </c>
      <c r="C14" s="11" t="s">
        <v>97</v>
      </c>
      <c r="D14" s="32"/>
      <c r="E14" s="18" t="s">
        <v>89</v>
      </c>
      <c r="F14" s="18" t="s">
        <v>89</v>
      </c>
      <c r="G14" s="18" t="s">
        <v>89</v>
      </c>
      <c r="H14" s="18" t="s">
        <v>89</v>
      </c>
      <c r="I14" s="30">
        <f>I13+1/24*13/60</f>
        <v>0.7243055555555555</v>
      </c>
      <c r="J14" s="30">
        <f>J13+1/24*13/60</f>
        <v>0.7555555555555555</v>
      </c>
    </row>
    <row r="15" spans="2:10" ht="12.75">
      <c r="B15" s="8"/>
      <c r="C15" s="11" t="s">
        <v>115</v>
      </c>
      <c r="D15" s="32"/>
      <c r="E15" s="18" t="s">
        <v>89</v>
      </c>
      <c r="F15" s="18" t="s">
        <v>89</v>
      </c>
      <c r="G15" s="18" t="s">
        <v>89</v>
      </c>
      <c r="H15" s="18" t="s">
        <v>89</v>
      </c>
      <c r="I15" s="30">
        <f>I16-1/24*16/60</f>
        <v>0.7430555555555556</v>
      </c>
      <c r="J15" s="30">
        <f>J16-1/24*16/60</f>
        <v>0.7743055555555556</v>
      </c>
    </row>
    <row r="16" spans="1:10" ht="12.75">
      <c r="A16">
        <v>73</v>
      </c>
      <c r="B16" s="8">
        <f>0.3048*339</f>
        <v>103.3272</v>
      </c>
      <c r="C16" s="11" t="s">
        <v>101</v>
      </c>
      <c r="D16" s="11" t="s">
        <v>91</v>
      </c>
      <c r="E16" s="27">
        <v>0.3958333333333333</v>
      </c>
      <c r="F16" s="27">
        <v>0.4097222222222222</v>
      </c>
      <c r="G16" s="27">
        <v>0.4097222222222222</v>
      </c>
      <c r="H16" s="18" t="s">
        <v>89</v>
      </c>
      <c r="I16" s="30">
        <v>0.7541666666666667</v>
      </c>
      <c r="J16" s="30">
        <v>0.7854166666666667</v>
      </c>
    </row>
    <row r="17" spans="1:8" ht="12.75">
      <c r="A17" s="22"/>
      <c r="C17" s="11"/>
      <c r="D17" s="11" t="s">
        <v>102</v>
      </c>
      <c r="E17" s="25" t="s">
        <v>103</v>
      </c>
      <c r="F17" s="25" t="s">
        <v>104</v>
      </c>
      <c r="H17" s="18" t="s">
        <v>105</v>
      </c>
    </row>
    <row r="18" spans="1:6" ht="12.75">
      <c r="A18" s="22"/>
      <c r="C18" t="s">
        <v>106</v>
      </c>
      <c r="D18" s="11"/>
      <c r="E18" s="11"/>
      <c r="F18" s="11"/>
    </row>
    <row r="19" spans="1:8" ht="12.75">
      <c r="A19" s="22"/>
      <c r="C19" s="4" t="s">
        <v>107</v>
      </c>
      <c r="D19" s="11"/>
      <c r="E19" s="11"/>
      <c r="F19" s="11"/>
      <c r="G19" s="11"/>
      <c r="H19" s="11"/>
    </row>
    <row r="20" ht="12.75">
      <c r="C20" t="s">
        <v>108</v>
      </c>
    </row>
    <row r="22" spans="6:12" ht="12.75">
      <c r="F22">
        <v>1</v>
      </c>
      <c r="G22">
        <v>3</v>
      </c>
      <c r="J22">
        <v>1</v>
      </c>
      <c r="K22">
        <v>9</v>
      </c>
      <c r="L22">
        <v>9</v>
      </c>
    </row>
    <row r="23" spans="5:12" ht="12.75">
      <c r="E23" s="33" t="s">
        <v>73</v>
      </c>
      <c r="F23" s="18" t="s">
        <v>70</v>
      </c>
      <c r="G23" s="18" t="s">
        <v>70</v>
      </c>
      <c r="H23" s="21" t="s">
        <v>72</v>
      </c>
      <c r="I23" s="20" t="s">
        <v>69</v>
      </c>
      <c r="J23" s="18" t="s">
        <v>66</v>
      </c>
      <c r="K23" s="20" t="s">
        <v>67</v>
      </c>
      <c r="L23" s="6" t="s">
        <v>68</v>
      </c>
    </row>
    <row r="24" spans="1:12" ht="12.75">
      <c r="A24" s="17" t="s">
        <v>4</v>
      </c>
      <c r="B24" s="18" t="s">
        <v>64</v>
      </c>
      <c r="C24" s="19" t="s">
        <v>109</v>
      </c>
      <c r="D24" s="11"/>
      <c r="E24" s="21" t="s">
        <v>79</v>
      </c>
      <c r="F24" s="21" t="s">
        <v>16</v>
      </c>
      <c r="G24" s="21" t="s">
        <v>16</v>
      </c>
      <c r="H24" s="21" t="s">
        <v>78</v>
      </c>
      <c r="I24" s="21" t="s">
        <v>110</v>
      </c>
      <c r="J24" s="21" t="s">
        <v>111</v>
      </c>
      <c r="K24" s="23" t="s">
        <v>112</v>
      </c>
      <c r="L24" s="6" t="s">
        <v>76</v>
      </c>
    </row>
    <row r="25" spans="1:12" ht="12.75">
      <c r="A25" s="22"/>
      <c r="C25" s="11"/>
      <c r="D25" s="11"/>
      <c r="E25" s="23" t="s">
        <v>80</v>
      </c>
      <c r="F25" s="23" t="s">
        <v>17</v>
      </c>
      <c r="G25" s="23" t="s">
        <v>17</v>
      </c>
      <c r="H25" s="23" t="s">
        <v>81</v>
      </c>
      <c r="I25" s="18" t="s">
        <v>83</v>
      </c>
      <c r="J25" s="23" t="s">
        <v>80</v>
      </c>
      <c r="K25" s="23" t="s">
        <v>81</v>
      </c>
      <c r="L25" s="23" t="s">
        <v>82</v>
      </c>
    </row>
    <row r="26" spans="1:12" ht="12.75">
      <c r="A26" s="22"/>
      <c r="C26" s="11"/>
      <c r="D26" s="34" t="s">
        <v>84</v>
      </c>
      <c r="E26" s="34"/>
      <c r="H26" s="34"/>
      <c r="I26" s="18" t="s">
        <v>105</v>
      </c>
      <c r="J26" s="25" t="s">
        <v>103</v>
      </c>
      <c r="K26" s="25" t="s">
        <v>103</v>
      </c>
      <c r="L26" s="25" t="s">
        <v>104</v>
      </c>
    </row>
    <row r="27" spans="1:12" ht="12.75">
      <c r="A27" s="8">
        <f>A16-A16</f>
        <v>0</v>
      </c>
      <c r="B27" s="8">
        <f>B16</f>
        <v>103.3272</v>
      </c>
      <c r="C27" s="11" t="s">
        <v>101</v>
      </c>
      <c r="D27" s="11" t="s">
        <v>88</v>
      </c>
      <c r="E27" s="11"/>
      <c r="F27" s="30">
        <v>0.25</v>
      </c>
      <c r="G27" s="30">
        <v>0.28125</v>
      </c>
      <c r="H27" s="11"/>
      <c r="I27" s="18" t="s">
        <v>89</v>
      </c>
      <c r="J27" s="35" t="s">
        <v>113</v>
      </c>
      <c r="K27" s="27">
        <v>0.7673611111111112</v>
      </c>
      <c r="L27" s="27">
        <v>0.7673611111111112</v>
      </c>
    </row>
    <row r="28" spans="1:12" ht="12.75">
      <c r="A28" s="8"/>
      <c r="B28" s="8"/>
      <c r="C28" s="11" t="s">
        <v>115</v>
      </c>
      <c r="D28" s="32"/>
      <c r="E28" s="32"/>
      <c r="F28" s="30">
        <v>0.2625</v>
      </c>
      <c r="G28" s="30">
        <f>F28+0.75/24</f>
        <v>0.29375</v>
      </c>
      <c r="H28" s="32"/>
      <c r="I28" s="18" t="s">
        <v>89</v>
      </c>
      <c r="J28" s="18" t="s">
        <v>89</v>
      </c>
      <c r="K28" s="18" t="s">
        <v>89</v>
      </c>
      <c r="L28" s="18" t="s">
        <v>89</v>
      </c>
    </row>
    <row r="29" spans="1:12" ht="12.75">
      <c r="A29" s="8">
        <f>A16-A14</f>
        <v>53</v>
      </c>
      <c r="B29" s="8">
        <f>B14</f>
        <v>60.0456</v>
      </c>
      <c r="C29" s="11" t="s">
        <v>97</v>
      </c>
      <c r="D29" s="32"/>
      <c r="E29" s="32"/>
      <c r="F29" s="30">
        <v>0.28194444444444444</v>
      </c>
      <c r="G29" s="30">
        <f>F29+0.75/24</f>
        <v>0.31319444444444444</v>
      </c>
      <c r="H29" s="32"/>
      <c r="I29" s="18" t="s">
        <v>89</v>
      </c>
      <c r="J29" s="18" t="s">
        <v>89</v>
      </c>
      <c r="K29" s="18" t="s">
        <v>89</v>
      </c>
      <c r="L29" s="18" t="s">
        <v>89</v>
      </c>
    </row>
    <row r="30" spans="1:12" ht="12.75">
      <c r="A30" s="12">
        <f>A16-A13</f>
        <v>69</v>
      </c>
      <c r="B30" s="8">
        <f>B13</f>
        <v>12.192</v>
      </c>
      <c r="C30" s="11" t="s">
        <v>96</v>
      </c>
      <c r="D30" s="32"/>
      <c r="E30" s="32"/>
      <c r="F30" s="30">
        <v>0.2902777777777778</v>
      </c>
      <c r="G30" s="30">
        <f>F30+0.75/24</f>
        <v>0.3215277777777778</v>
      </c>
      <c r="H30" s="32"/>
      <c r="I30" s="18" t="s">
        <v>89</v>
      </c>
      <c r="J30" s="18" t="s">
        <v>89</v>
      </c>
      <c r="K30" s="18" t="s">
        <v>89</v>
      </c>
      <c r="L30" s="18" t="s">
        <v>89</v>
      </c>
    </row>
    <row r="31" spans="1:12" ht="12.75">
      <c r="A31" s="8">
        <f>A16-A12</f>
        <v>73</v>
      </c>
      <c r="B31" s="8">
        <f>B12</f>
        <v>11.5824</v>
      </c>
      <c r="C31" s="11" t="s">
        <v>95</v>
      </c>
      <c r="D31" s="11" t="s">
        <v>91</v>
      </c>
      <c r="F31" s="30">
        <v>0.29583333333333334</v>
      </c>
      <c r="G31" s="30">
        <v>0.32708333333333334</v>
      </c>
      <c r="I31" s="27">
        <v>0.7291666666666666</v>
      </c>
      <c r="J31" s="27">
        <v>0.8333333333333334</v>
      </c>
      <c r="K31" s="27">
        <v>0.8333333333333334</v>
      </c>
      <c r="L31" s="27">
        <v>0.8333333333333334</v>
      </c>
    </row>
    <row r="32" spans="1:8" ht="12.75">
      <c r="A32" s="36">
        <f>A11-A11</f>
        <v>0</v>
      </c>
      <c r="B32" s="8">
        <f>0.3048*38</f>
        <v>11.5824</v>
      </c>
      <c r="C32" s="11" t="s">
        <v>95</v>
      </c>
      <c r="D32" s="11" t="s">
        <v>88</v>
      </c>
      <c r="E32" s="27">
        <v>0.28125</v>
      </c>
      <c r="H32" s="27">
        <v>0.40625</v>
      </c>
    </row>
    <row r="33" spans="1:8" ht="12.75">
      <c r="A33" s="12">
        <f>A11-A10</f>
        <v>64.03999999999999</v>
      </c>
      <c r="B33" s="8">
        <f>0.3048*40</f>
        <v>12.192</v>
      </c>
      <c r="C33" s="28" t="s">
        <v>90</v>
      </c>
      <c r="D33" s="27" t="s">
        <v>91</v>
      </c>
      <c r="E33" s="27">
        <v>0.3298611111111111</v>
      </c>
      <c r="H33" s="27">
        <v>0.4548611111111111</v>
      </c>
    </row>
    <row r="34" spans="1:8" ht="12.75">
      <c r="A34" s="36">
        <f>A11-A9</f>
        <v>64.03999999999999</v>
      </c>
      <c r="B34" s="8">
        <f>B33</f>
        <v>12.192</v>
      </c>
      <c r="C34" s="11" t="s">
        <v>90</v>
      </c>
      <c r="D34" t="s">
        <v>88</v>
      </c>
      <c r="E34" s="29" t="s">
        <v>114</v>
      </c>
      <c r="H34" s="27">
        <v>0.4583333333333333</v>
      </c>
    </row>
    <row r="35" spans="1:8" ht="12.75">
      <c r="A35" s="36">
        <f>A11-A8</f>
        <v>80.60999999999999</v>
      </c>
      <c r="B35" s="8">
        <f>0.3048*33</f>
        <v>10.0584</v>
      </c>
      <c r="C35" s="11" t="s">
        <v>87</v>
      </c>
      <c r="D35" s="11" t="s">
        <v>91</v>
      </c>
      <c r="E35" s="18" t="s">
        <v>89</v>
      </c>
      <c r="H35" s="27">
        <v>0.4791666666666667</v>
      </c>
    </row>
    <row r="36" spans="4:8" ht="12.75">
      <c r="D36" s="11" t="s">
        <v>102</v>
      </c>
      <c r="E36" s="25" t="s">
        <v>86</v>
      </c>
      <c r="H36" s="25" t="s">
        <v>85</v>
      </c>
    </row>
    <row r="37" spans="1:4" ht="12.75">
      <c r="A37" s="22"/>
      <c r="C37" t="s">
        <v>106</v>
      </c>
      <c r="D37" s="11"/>
    </row>
    <row r="38" ht="12.75">
      <c r="C38" t="s">
        <v>108</v>
      </c>
    </row>
    <row r="39" spans="1:4" ht="12.75">
      <c r="A39" s="36"/>
      <c r="B39" s="8"/>
      <c r="C39" s="4" t="s">
        <v>107</v>
      </c>
      <c r="D39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2.8515625" style="0" customWidth="1"/>
    <col min="4" max="4" width="2.421875" style="0" customWidth="1"/>
    <col min="5" max="16384" width="11.57421875" style="0" customWidth="1"/>
  </cols>
  <sheetData>
    <row r="1" spans="3:6" ht="12.75">
      <c r="C1" s="9"/>
      <c r="E1" t="s">
        <v>37</v>
      </c>
      <c r="F1" s="16"/>
    </row>
    <row r="2" spans="3:6" ht="12.75">
      <c r="C2" s="9"/>
      <c r="E2" t="s">
        <v>39</v>
      </c>
      <c r="F2" s="16"/>
    </row>
    <row r="3" spans="3:11" ht="12.75">
      <c r="C3" s="9" t="s">
        <v>63</v>
      </c>
      <c r="E3">
        <v>2</v>
      </c>
      <c r="F3" s="16">
        <v>2</v>
      </c>
      <c r="G3">
        <v>10</v>
      </c>
      <c r="H3">
        <v>10</v>
      </c>
      <c r="J3">
        <v>4</v>
      </c>
      <c r="K3">
        <v>6</v>
      </c>
    </row>
    <row r="4" spans="1:14" ht="12.75">
      <c r="A4" s="17" t="s">
        <v>4</v>
      </c>
      <c r="B4" s="18" t="s">
        <v>64</v>
      </c>
      <c r="C4" s="19" t="s">
        <v>65</v>
      </c>
      <c r="D4" s="11"/>
      <c r="E4" s="18" t="s">
        <v>70</v>
      </c>
      <c r="F4" s="18" t="s">
        <v>66</v>
      </c>
      <c r="G4" s="20" t="s">
        <v>67</v>
      </c>
      <c r="H4" s="6" t="s">
        <v>68</v>
      </c>
      <c r="I4" s="6" t="s">
        <v>69</v>
      </c>
      <c r="J4" s="18" t="s">
        <v>70</v>
      </c>
      <c r="K4" s="18" t="s">
        <v>70</v>
      </c>
      <c r="L4" s="18" t="s">
        <v>71</v>
      </c>
      <c r="M4" s="21" t="s">
        <v>72</v>
      </c>
      <c r="N4" s="13" t="s">
        <v>73</v>
      </c>
    </row>
    <row r="5" spans="1:14" ht="12.75">
      <c r="A5" s="22"/>
      <c r="D5" s="11"/>
      <c r="E5" s="21" t="s">
        <v>16</v>
      </c>
      <c r="F5" s="21" t="s">
        <v>74</v>
      </c>
      <c r="G5" s="23" t="s">
        <v>75</v>
      </c>
      <c r="H5" s="6" t="s">
        <v>76</v>
      </c>
      <c r="I5" s="21" t="s">
        <v>77</v>
      </c>
      <c r="J5" s="21" t="s">
        <v>16</v>
      </c>
      <c r="K5" s="21" t="s">
        <v>16</v>
      </c>
      <c r="L5" s="21" t="s">
        <v>78</v>
      </c>
      <c r="M5" s="21" t="s">
        <v>78</v>
      </c>
      <c r="N5" s="21" t="s">
        <v>79</v>
      </c>
    </row>
    <row r="6" spans="1:14" ht="12.75">
      <c r="A6" s="22"/>
      <c r="D6" s="11"/>
      <c r="E6" s="23" t="s">
        <v>17</v>
      </c>
      <c r="F6" s="20" t="s">
        <v>80</v>
      </c>
      <c r="G6" s="23" t="s">
        <v>81</v>
      </c>
      <c r="H6" s="23" t="s">
        <v>82</v>
      </c>
      <c r="I6" s="18" t="s">
        <v>83</v>
      </c>
      <c r="J6" s="23" t="s">
        <v>17</v>
      </c>
      <c r="K6" s="23" t="s">
        <v>17</v>
      </c>
      <c r="L6" s="23"/>
      <c r="M6" s="23" t="s">
        <v>81</v>
      </c>
      <c r="N6" s="23" t="s">
        <v>80</v>
      </c>
    </row>
    <row r="7" spans="4:14" ht="12.75">
      <c r="D7" s="24" t="s">
        <v>84</v>
      </c>
      <c r="M7" s="25" t="s">
        <v>85</v>
      </c>
      <c r="N7" s="25" t="s">
        <v>86</v>
      </c>
    </row>
    <row r="8" spans="1:14" ht="12.75">
      <c r="A8" s="15">
        <v>0</v>
      </c>
      <c r="B8" s="8">
        <f>B35</f>
        <v>10.0584</v>
      </c>
      <c r="C8" s="11" t="s">
        <v>87</v>
      </c>
      <c r="D8" s="11" t="s">
        <v>88</v>
      </c>
      <c r="L8" s="26">
        <v>0.7222222222222222</v>
      </c>
      <c r="M8" s="27">
        <v>0.8055555555555556</v>
      </c>
      <c r="N8" s="18" t="s">
        <v>89</v>
      </c>
    </row>
    <row r="9" spans="1:14" ht="12.75">
      <c r="A9" s="15">
        <f>-97.62+114.19</f>
        <v>16.569999999999993</v>
      </c>
      <c r="B9" s="8">
        <f>B34</f>
        <v>12.192</v>
      </c>
      <c r="C9" s="11" t="s">
        <v>90</v>
      </c>
      <c r="D9" s="27" t="s">
        <v>91</v>
      </c>
      <c r="L9" s="18" t="s">
        <v>89</v>
      </c>
      <c r="M9" s="27">
        <v>0.8159722222222222</v>
      </c>
      <c r="N9" s="27">
        <v>0.8680555555555556</v>
      </c>
    </row>
    <row r="10" spans="1:14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E10" s="30">
        <v>0.2673611111111111</v>
      </c>
      <c r="L10" s="18" t="s">
        <v>89</v>
      </c>
      <c r="M10" s="27">
        <v>0.8194444444444444</v>
      </c>
      <c r="N10" s="29" t="s">
        <v>92</v>
      </c>
    </row>
    <row r="11" spans="1:14" ht="12.75">
      <c r="A11" s="15">
        <f>-97.62+178.23</f>
        <v>80.60999999999999</v>
      </c>
      <c r="B11" s="8">
        <f>B32</f>
        <v>11.5824</v>
      </c>
      <c r="C11" s="11" t="s">
        <v>95</v>
      </c>
      <c r="D11" s="11" t="s">
        <v>91</v>
      </c>
      <c r="E11" s="30">
        <v>0.3076388888888889</v>
      </c>
      <c r="L11" s="26">
        <v>0.78125</v>
      </c>
      <c r="M11" s="27">
        <v>0.8854166666666666</v>
      </c>
      <c r="N11" s="27">
        <v>0.9270833333333334</v>
      </c>
    </row>
    <row r="12" spans="1:11" ht="12.75">
      <c r="A12">
        <v>0</v>
      </c>
      <c r="B12" s="8">
        <f>0.3048*38</f>
        <v>11.5824</v>
      </c>
      <c r="C12" s="11" t="s">
        <v>95</v>
      </c>
      <c r="D12" s="11" t="s">
        <v>88</v>
      </c>
      <c r="F12" s="27">
        <v>0.34375</v>
      </c>
      <c r="G12" s="27">
        <v>0.3541666666666667</v>
      </c>
      <c r="H12" s="27">
        <v>0.3541666666666667</v>
      </c>
      <c r="I12" s="27">
        <v>0.3854166666666667</v>
      </c>
      <c r="J12" s="30">
        <v>0.7083333333333334</v>
      </c>
      <c r="K12" s="30">
        <v>0.7395833333333334</v>
      </c>
    </row>
    <row r="13" spans="1:11" ht="12.75">
      <c r="A13">
        <v>4</v>
      </c>
      <c r="B13" s="8">
        <f>0.3048*40</f>
        <v>12.192</v>
      </c>
      <c r="C13" s="11" t="s">
        <v>96</v>
      </c>
      <c r="D13" s="32"/>
      <c r="F13" s="18" t="s">
        <v>89</v>
      </c>
      <c r="G13" s="18" t="s">
        <v>89</v>
      </c>
      <c r="H13" s="18" t="s">
        <v>89</v>
      </c>
      <c r="I13" s="18" t="s">
        <v>89</v>
      </c>
      <c r="J13" s="30">
        <f>J12+1/24*10/60</f>
        <v>0.7152777777777778</v>
      </c>
      <c r="K13" s="30">
        <f>K12+1/24*10/60</f>
        <v>0.7465277777777778</v>
      </c>
    </row>
    <row r="14" spans="1:11" ht="12.75">
      <c r="A14">
        <v>20</v>
      </c>
      <c r="B14" s="8">
        <f>0.3048*197</f>
        <v>60.0456</v>
      </c>
      <c r="C14" s="11" t="s">
        <v>97</v>
      </c>
      <c r="D14" s="32"/>
      <c r="F14" s="18" t="s">
        <v>89</v>
      </c>
      <c r="G14" s="18" t="s">
        <v>89</v>
      </c>
      <c r="H14" s="18" t="s">
        <v>89</v>
      </c>
      <c r="I14" s="18" t="s">
        <v>89</v>
      </c>
      <c r="J14" s="30">
        <f>J13+1/24*13/60</f>
        <v>0.7243055555555555</v>
      </c>
      <c r="K14" s="30">
        <f>K13+1/24*13/60</f>
        <v>0.7555555555555555</v>
      </c>
    </row>
    <row r="15" spans="2:11" ht="12.75">
      <c r="B15" s="8"/>
      <c r="C15" s="11" t="s">
        <v>115</v>
      </c>
      <c r="D15" s="32"/>
      <c r="F15" s="18" t="s">
        <v>89</v>
      </c>
      <c r="G15" s="18" t="s">
        <v>89</v>
      </c>
      <c r="H15" s="18" t="s">
        <v>89</v>
      </c>
      <c r="I15" s="18" t="s">
        <v>89</v>
      </c>
      <c r="J15" s="30">
        <f>J16-1/24*16/60</f>
        <v>0.7430555555555556</v>
      </c>
      <c r="K15" s="30">
        <f>K16-1/24*16/60</f>
        <v>0.7743055555555556</v>
      </c>
    </row>
    <row r="16" spans="1:11" ht="12.75">
      <c r="A16">
        <v>73</v>
      </c>
      <c r="B16" s="8">
        <f>0.3048*339</f>
        <v>103.3272</v>
      </c>
      <c r="C16" s="11" t="s">
        <v>101</v>
      </c>
      <c r="D16" s="11" t="s">
        <v>91</v>
      </c>
      <c r="F16" s="27">
        <v>0.3958333333333333</v>
      </c>
      <c r="G16" s="27">
        <v>0.4097222222222222</v>
      </c>
      <c r="H16" s="27">
        <v>0.4097222222222222</v>
      </c>
      <c r="I16" s="18" t="s">
        <v>89</v>
      </c>
      <c r="J16" s="30">
        <v>0.7541666666666667</v>
      </c>
      <c r="K16" s="30">
        <v>0.7854166666666667</v>
      </c>
    </row>
    <row r="17" spans="1:9" ht="12.75">
      <c r="A17" s="22"/>
      <c r="C17" s="11"/>
      <c r="D17" s="11" t="s">
        <v>102</v>
      </c>
      <c r="F17" s="25" t="s">
        <v>103</v>
      </c>
      <c r="G17" s="25" t="s">
        <v>104</v>
      </c>
      <c r="I17" s="18" t="s">
        <v>105</v>
      </c>
    </row>
    <row r="18" spans="1:7" ht="12.75">
      <c r="A18" s="22"/>
      <c r="C18" t="s">
        <v>106</v>
      </c>
      <c r="D18" s="11"/>
      <c r="F18" s="11"/>
      <c r="G18" s="11"/>
    </row>
    <row r="19" spans="1:11" ht="12.75">
      <c r="A19" s="22"/>
      <c r="C19" s="4" t="s">
        <v>107</v>
      </c>
      <c r="D19" s="11"/>
      <c r="F19" s="11"/>
      <c r="G19" s="11"/>
      <c r="H19" s="11"/>
      <c r="I19" s="11"/>
      <c r="K19" s="11"/>
    </row>
    <row r="20" ht="12.75">
      <c r="C20" t="s">
        <v>108</v>
      </c>
    </row>
    <row r="22" spans="7:13" ht="12.75">
      <c r="G22">
        <v>1</v>
      </c>
      <c r="H22">
        <v>3</v>
      </c>
      <c r="I22">
        <v>5</v>
      </c>
      <c r="K22">
        <v>1</v>
      </c>
      <c r="L22">
        <v>9</v>
      </c>
      <c r="M22">
        <v>9</v>
      </c>
    </row>
    <row r="23" spans="5:13" ht="12.75">
      <c r="E23" s="33" t="s">
        <v>73</v>
      </c>
      <c r="F23" s="21" t="s">
        <v>72</v>
      </c>
      <c r="G23" s="18" t="s">
        <v>70</v>
      </c>
      <c r="H23" s="18" t="s">
        <v>70</v>
      </c>
      <c r="I23" s="18" t="s">
        <v>70</v>
      </c>
      <c r="J23" s="20" t="s">
        <v>69</v>
      </c>
      <c r="K23" s="18" t="s">
        <v>66</v>
      </c>
      <c r="L23" s="20" t="s">
        <v>67</v>
      </c>
      <c r="M23" s="6" t="s">
        <v>68</v>
      </c>
    </row>
    <row r="24" spans="1:13" ht="12.75">
      <c r="A24" s="17" t="s">
        <v>4</v>
      </c>
      <c r="B24" s="18" t="s">
        <v>64</v>
      </c>
      <c r="C24" s="19" t="s">
        <v>109</v>
      </c>
      <c r="D24" s="11"/>
      <c r="E24" s="21" t="s">
        <v>79</v>
      </c>
      <c r="F24" s="21" t="s">
        <v>78</v>
      </c>
      <c r="G24" s="21" t="s">
        <v>16</v>
      </c>
      <c r="H24" s="21" t="s">
        <v>16</v>
      </c>
      <c r="I24" s="21" t="s">
        <v>16</v>
      </c>
      <c r="J24" s="21" t="s">
        <v>110</v>
      </c>
      <c r="K24" s="21" t="s">
        <v>111</v>
      </c>
      <c r="L24" s="23" t="s">
        <v>112</v>
      </c>
      <c r="M24" s="6" t="s">
        <v>76</v>
      </c>
    </row>
    <row r="25" spans="1:13" ht="12.75">
      <c r="A25" s="22"/>
      <c r="C25" s="11"/>
      <c r="D25" s="11"/>
      <c r="E25" s="23" t="s">
        <v>80</v>
      </c>
      <c r="F25" s="23" t="s">
        <v>81</v>
      </c>
      <c r="G25" s="23" t="s">
        <v>17</v>
      </c>
      <c r="H25" s="23" t="s">
        <v>17</v>
      </c>
      <c r="I25" s="23" t="s">
        <v>17</v>
      </c>
      <c r="J25" s="18" t="s">
        <v>83</v>
      </c>
      <c r="K25" s="23" t="s">
        <v>80</v>
      </c>
      <c r="L25" s="23" t="s">
        <v>81</v>
      </c>
      <c r="M25" s="23" t="s">
        <v>82</v>
      </c>
    </row>
    <row r="26" spans="1:13" ht="12.75">
      <c r="A26" s="22"/>
      <c r="C26" s="11"/>
      <c r="D26" s="34" t="s">
        <v>84</v>
      </c>
      <c r="E26" s="34"/>
      <c r="F26" s="34"/>
      <c r="J26" s="18" t="s">
        <v>105</v>
      </c>
      <c r="K26" s="25" t="s">
        <v>103</v>
      </c>
      <c r="L26" s="25" t="s">
        <v>103</v>
      </c>
      <c r="M26" s="25" t="s">
        <v>104</v>
      </c>
    </row>
    <row r="27" spans="1:13" ht="12.75">
      <c r="A27" s="8">
        <f>A16-A16</f>
        <v>0</v>
      </c>
      <c r="B27" s="8">
        <f>B16</f>
        <v>103.3272</v>
      </c>
      <c r="C27" s="11" t="s">
        <v>101</v>
      </c>
      <c r="D27" s="11" t="s">
        <v>88</v>
      </c>
      <c r="E27" s="11"/>
      <c r="F27" s="11"/>
      <c r="G27" s="30">
        <v>0.25</v>
      </c>
      <c r="H27" s="30">
        <v>0.28125</v>
      </c>
      <c r="J27" s="18" t="s">
        <v>89</v>
      </c>
      <c r="K27" s="35" t="s">
        <v>113</v>
      </c>
      <c r="L27" s="27">
        <v>0.7673611111111112</v>
      </c>
      <c r="M27" s="27">
        <v>0.7673611111111112</v>
      </c>
    </row>
    <row r="28" spans="1:13" ht="12.75">
      <c r="A28" s="8"/>
      <c r="B28" s="8"/>
      <c r="C28" s="11" t="s">
        <v>115</v>
      </c>
      <c r="D28" s="32"/>
      <c r="E28" s="32"/>
      <c r="F28" s="32"/>
      <c r="G28" s="30">
        <v>0.2625</v>
      </c>
      <c r="H28" s="30">
        <f>G28+0.75/24</f>
        <v>0.29375</v>
      </c>
      <c r="J28" s="18" t="s">
        <v>89</v>
      </c>
      <c r="K28" s="18" t="s">
        <v>89</v>
      </c>
      <c r="L28" s="18" t="s">
        <v>89</v>
      </c>
      <c r="M28" s="18" t="s">
        <v>89</v>
      </c>
    </row>
    <row r="29" spans="1:13" ht="12.75">
      <c r="A29" s="8">
        <f>A16-A14</f>
        <v>53</v>
      </c>
      <c r="B29" s="8">
        <f>B14</f>
        <v>60.0456</v>
      </c>
      <c r="C29" s="11" t="s">
        <v>97</v>
      </c>
      <c r="D29" s="32"/>
      <c r="E29" s="32"/>
      <c r="F29" s="32"/>
      <c r="G29" s="30">
        <v>0.28194444444444444</v>
      </c>
      <c r="H29" s="30">
        <f>G29+0.75/24</f>
        <v>0.31319444444444444</v>
      </c>
      <c r="J29" s="18" t="s">
        <v>89</v>
      </c>
      <c r="K29" s="18" t="s">
        <v>89</v>
      </c>
      <c r="L29" s="18" t="s">
        <v>89</v>
      </c>
      <c r="M29" s="18" t="s">
        <v>89</v>
      </c>
    </row>
    <row r="30" spans="1:13" ht="12.75">
      <c r="A30" s="12">
        <f>A16-A13</f>
        <v>69</v>
      </c>
      <c r="B30" s="8">
        <f>B13</f>
        <v>12.192</v>
      </c>
      <c r="C30" s="11" t="s">
        <v>96</v>
      </c>
      <c r="D30" s="32"/>
      <c r="E30" s="32"/>
      <c r="F30" s="32"/>
      <c r="G30" s="30">
        <v>0.2902777777777778</v>
      </c>
      <c r="H30" s="30">
        <f>G30+0.75/24</f>
        <v>0.3215277777777778</v>
      </c>
      <c r="J30" s="18" t="s">
        <v>89</v>
      </c>
      <c r="K30" s="18" t="s">
        <v>89</v>
      </c>
      <c r="L30" s="18" t="s">
        <v>89</v>
      </c>
      <c r="M30" s="18" t="s">
        <v>89</v>
      </c>
    </row>
    <row r="31" spans="1:13" ht="12.75">
      <c r="A31" s="8">
        <f>A16-A12</f>
        <v>73</v>
      </c>
      <c r="B31" s="8">
        <f>B12</f>
        <v>11.5824</v>
      </c>
      <c r="C31" s="11" t="s">
        <v>95</v>
      </c>
      <c r="D31" s="11" t="s">
        <v>91</v>
      </c>
      <c r="G31" s="30">
        <v>0.29583333333333334</v>
      </c>
      <c r="H31" s="30">
        <v>0.32708333333333334</v>
      </c>
      <c r="J31" s="27">
        <v>0.7291666666666666</v>
      </c>
      <c r="K31" s="27">
        <v>0.8333333333333334</v>
      </c>
      <c r="L31" s="27">
        <v>0.8333333333333334</v>
      </c>
      <c r="M31" s="27">
        <v>0.8333333333333334</v>
      </c>
    </row>
    <row r="32" spans="1:9" ht="12.75">
      <c r="A32" s="36">
        <f>A11-A11</f>
        <v>0</v>
      </c>
      <c r="B32" s="8">
        <f>0.3048*38</f>
        <v>11.5824</v>
      </c>
      <c r="C32" s="11" t="s">
        <v>95</v>
      </c>
      <c r="D32" s="11" t="s">
        <v>88</v>
      </c>
      <c r="E32" s="27">
        <v>0.28125</v>
      </c>
      <c r="F32" s="27">
        <v>0.40625</v>
      </c>
      <c r="I32" s="30">
        <v>0.7395833333333334</v>
      </c>
    </row>
    <row r="33" spans="1:9" ht="12.75">
      <c r="A33" s="12">
        <f>A11-A10</f>
        <v>64.03999999999999</v>
      </c>
      <c r="B33" s="8">
        <f>0.3048*40</f>
        <v>12.192</v>
      </c>
      <c r="C33" s="28" t="s">
        <v>90</v>
      </c>
      <c r="D33" s="27" t="s">
        <v>91</v>
      </c>
      <c r="E33" s="27">
        <v>0.3298611111111111</v>
      </c>
      <c r="F33" s="27">
        <v>0.4548611111111111</v>
      </c>
      <c r="I33" s="30">
        <v>0.7791666666666667</v>
      </c>
    </row>
    <row r="34" spans="1:6" ht="12.75">
      <c r="A34" s="36">
        <f>A11-A9</f>
        <v>64.03999999999999</v>
      </c>
      <c r="B34" s="8">
        <f>B33</f>
        <v>12.192</v>
      </c>
      <c r="C34" s="11" t="s">
        <v>90</v>
      </c>
      <c r="D34" t="s">
        <v>88</v>
      </c>
      <c r="E34" s="29" t="s">
        <v>114</v>
      </c>
      <c r="F34" s="27">
        <v>0.4583333333333333</v>
      </c>
    </row>
    <row r="35" spans="1:6" ht="12.75">
      <c r="A35" s="36">
        <f>A11-A8</f>
        <v>80.60999999999999</v>
      </c>
      <c r="B35" s="8">
        <f>0.3048*33</f>
        <v>10.0584</v>
      </c>
      <c r="C35" s="11" t="s">
        <v>87</v>
      </c>
      <c r="D35" s="11" t="s">
        <v>91</v>
      </c>
      <c r="E35" s="18" t="s">
        <v>89</v>
      </c>
      <c r="F35" s="27">
        <v>0.4791666666666667</v>
      </c>
    </row>
    <row r="36" spans="4:6" ht="12.75">
      <c r="D36" s="11" t="s">
        <v>102</v>
      </c>
      <c r="E36" s="25" t="s">
        <v>86</v>
      </c>
      <c r="F36" s="25" t="s">
        <v>85</v>
      </c>
    </row>
    <row r="37" spans="1:4" ht="12.75">
      <c r="A37" s="22"/>
      <c r="C37" t="s">
        <v>106</v>
      </c>
      <c r="D37" s="11"/>
    </row>
    <row r="38" ht="12.75">
      <c r="C38" t="s">
        <v>108</v>
      </c>
    </row>
    <row r="39" spans="1:4" ht="12.75">
      <c r="A39" s="36"/>
      <c r="B39" s="8"/>
      <c r="C39" s="4" t="s">
        <v>107</v>
      </c>
      <c r="D39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00390625" style="0" customWidth="1"/>
    <col min="4" max="4" width="2.140625" style="0" customWidth="1"/>
    <col min="5" max="16384" width="11.57421875" style="0" customWidth="1"/>
  </cols>
  <sheetData>
    <row r="1" spans="3:6" ht="12.75">
      <c r="C1" s="9"/>
      <c r="E1" t="s">
        <v>37</v>
      </c>
      <c r="F1" s="16"/>
    </row>
    <row r="2" spans="3:6" ht="12.75">
      <c r="C2" s="9"/>
      <c r="E2" t="s">
        <v>42</v>
      </c>
      <c r="F2" s="16"/>
    </row>
    <row r="3" spans="3:12" ht="12.75">
      <c r="C3" s="9" t="s">
        <v>63</v>
      </c>
      <c r="E3">
        <v>2</v>
      </c>
      <c r="F3" s="16">
        <v>2</v>
      </c>
      <c r="G3">
        <v>10</v>
      </c>
      <c r="H3">
        <v>10</v>
      </c>
      <c r="J3">
        <v>4</v>
      </c>
      <c r="K3">
        <v>6</v>
      </c>
      <c r="L3">
        <v>8</v>
      </c>
    </row>
    <row r="4" spans="1:15" ht="12.75">
      <c r="A4" s="17" t="s">
        <v>4</v>
      </c>
      <c r="B4" s="18" t="s">
        <v>64</v>
      </c>
      <c r="C4" s="19" t="s">
        <v>65</v>
      </c>
      <c r="D4" s="11"/>
      <c r="E4" s="18" t="s">
        <v>70</v>
      </c>
      <c r="F4" s="18" t="s">
        <v>66</v>
      </c>
      <c r="G4" s="20" t="s">
        <v>67</v>
      </c>
      <c r="H4" s="6" t="s">
        <v>68</v>
      </c>
      <c r="I4" s="6" t="s">
        <v>69</v>
      </c>
      <c r="J4" s="18" t="s">
        <v>70</v>
      </c>
      <c r="K4" s="18" t="s">
        <v>70</v>
      </c>
      <c r="L4" s="18" t="s">
        <v>70</v>
      </c>
      <c r="M4" s="18" t="s">
        <v>71</v>
      </c>
      <c r="N4" s="21" t="s">
        <v>72</v>
      </c>
      <c r="O4" s="13" t="s">
        <v>73</v>
      </c>
    </row>
    <row r="5" spans="1:15" ht="12.75">
      <c r="A5" s="22"/>
      <c r="D5" s="11"/>
      <c r="E5" s="21" t="s">
        <v>16</v>
      </c>
      <c r="F5" s="21" t="s">
        <v>74</v>
      </c>
      <c r="G5" s="23" t="s">
        <v>75</v>
      </c>
      <c r="H5" s="6" t="s">
        <v>76</v>
      </c>
      <c r="I5" s="21" t="s">
        <v>77</v>
      </c>
      <c r="J5" s="21" t="s">
        <v>16</v>
      </c>
      <c r="K5" s="21" t="s">
        <v>16</v>
      </c>
      <c r="L5" s="21" t="s">
        <v>16</v>
      </c>
      <c r="M5" s="21" t="s">
        <v>78</v>
      </c>
      <c r="N5" s="21" t="s">
        <v>78</v>
      </c>
      <c r="O5" s="21" t="s">
        <v>79</v>
      </c>
    </row>
    <row r="6" spans="1:15" ht="12.75">
      <c r="A6" s="22"/>
      <c r="D6" s="11"/>
      <c r="E6" s="23" t="s">
        <v>17</v>
      </c>
      <c r="F6" s="20" t="s">
        <v>80</v>
      </c>
      <c r="G6" s="23" t="s">
        <v>81</v>
      </c>
      <c r="H6" s="23" t="s">
        <v>82</v>
      </c>
      <c r="I6" s="18" t="s">
        <v>83</v>
      </c>
      <c r="J6" s="23" t="s">
        <v>17</v>
      </c>
      <c r="K6" s="23" t="s">
        <v>17</v>
      </c>
      <c r="L6" s="23" t="s">
        <v>17</v>
      </c>
      <c r="M6" s="23"/>
      <c r="N6" s="23" t="s">
        <v>81</v>
      </c>
      <c r="O6" s="23" t="s">
        <v>80</v>
      </c>
    </row>
    <row r="7" spans="4:15" ht="12.75">
      <c r="D7" s="24" t="s">
        <v>84</v>
      </c>
      <c r="N7" s="25" t="s">
        <v>85</v>
      </c>
      <c r="O7" s="25" t="s">
        <v>86</v>
      </c>
    </row>
    <row r="8" spans="1:15" ht="12.75">
      <c r="A8" s="15">
        <v>0</v>
      </c>
      <c r="B8" s="8">
        <f>B35</f>
        <v>10.0584</v>
      </c>
      <c r="C8" s="11" t="s">
        <v>87</v>
      </c>
      <c r="D8" s="11" t="s">
        <v>88</v>
      </c>
      <c r="M8" s="26">
        <v>0.7222222222222222</v>
      </c>
      <c r="N8" s="27">
        <v>0.8055555555555556</v>
      </c>
      <c r="O8" s="18" t="s">
        <v>89</v>
      </c>
    </row>
    <row r="9" spans="1:15" ht="12.75">
      <c r="A9" s="15">
        <f>-97.62+114.19</f>
        <v>16.569999999999993</v>
      </c>
      <c r="B9" s="8">
        <f>B34</f>
        <v>12.192</v>
      </c>
      <c r="C9" s="11" t="s">
        <v>90</v>
      </c>
      <c r="D9" s="27" t="s">
        <v>91</v>
      </c>
      <c r="M9" s="18" t="s">
        <v>89</v>
      </c>
      <c r="N9" s="27">
        <v>0.8159722222222222</v>
      </c>
      <c r="O9" s="27">
        <v>0.8680555555555556</v>
      </c>
    </row>
    <row r="10" spans="1:15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M10" s="18" t="s">
        <v>89</v>
      </c>
      <c r="N10" s="27">
        <v>0.8194444444444444</v>
      </c>
      <c r="O10" s="29" t="s">
        <v>92</v>
      </c>
    </row>
    <row r="11" spans="1:15" ht="12.75">
      <c r="A11" s="15">
        <f>-97.62+178.23</f>
        <v>80.60999999999999</v>
      </c>
      <c r="B11" s="8">
        <f>B32</f>
        <v>11.5824</v>
      </c>
      <c r="C11" s="11" t="s">
        <v>95</v>
      </c>
      <c r="D11" s="11" t="s">
        <v>91</v>
      </c>
      <c r="M11" s="26">
        <v>0.78125</v>
      </c>
      <c r="N11" s="27">
        <v>0.8854166666666666</v>
      </c>
      <c r="O11" s="27">
        <v>0.9270833333333334</v>
      </c>
    </row>
    <row r="12" spans="1:12" ht="12.75">
      <c r="A12">
        <v>0</v>
      </c>
      <c r="B12" s="8">
        <f>0.3048*38</f>
        <v>11.5824</v>
      </c>
      <c r="C12" s="11" t="s">
        <v>95</v>
      </c>
      <c r="D12" s="11" t="s">
        <v>88</v>
      </c>
      <c r="E12" s="30">
        <v>0.3333333333333333</v>
      </c>
      <c r="F12" s="27">
        <v>0.34375</v>
      </c>
      <c r="G12" s="27">
        <v>0.3541666666666667</v>
      </c>
      <c r="H12" s="27">
        <v>0.3541666666666667</v>
      </c>
      <c r="I12" s="27">
        <v>0.3854166666666667</v>
      </c>
      <c r="J12" s="30">
        <v>0.5625</v>
      </c>
      <c r="K12" s="30">
        <v>0.7083333333333334</v>
      </c>
      <c r="L12" s="30">
        <v>0.7395833333333334</v>
      </c>
    </row>
    <row r="13" spans="1:12" ht="12.75">
      <c r="A13">
        <v>4</v>
      </c>
      <c r="B13" s="8">
        <f>0.3048*40</f>
        <v>12.192</v>
      </c>
      <c r="C13" s="11" t="s">
        <v>96</v>
      </c>
      <c r="D13" s="32"/>
      <c r="E13" s="30">
        <f>E12+1/24*10/60</f>
        <v>0.34027777777777773</v>
      </c>
      <c r="F13" s="18" t="s">
        <v>89</v>
      </c>
      <c r="G13" s="18" t="s">
        <v>89</v>
      </c>
      <c r="H13" s="18" t="s">
        <v>89</v>
      </c>
      <c r="I13" s="18" t="s">
        <v>89</v>
      </c>
      <c r="J13" s="30">
        <f>J12+1/24*10/60</f>
        <v>0.5694444444444444</v>
      </c>
      <c r="K13" s="30">
        <f>K12+1/24*10/60</f>
        <v>0.7152777777777778</v>
      </c>
      <c r="L13" s="30">
        <f>L12+1/24*10/60</f>
        <v>0.7465277777777778</v>
      </c>
    </row>
    <row r="14" spans="1:12" ht="12.75">
      <c r="A14">
        <v>20</v>
      </c>
      <c r="B14" s="8">
        <f>0.3048*197</f>
        <v>60.0456</v>
      </c>
      <c r="C14" s="11" t="s">
        <v>97</v>
      </c>
      <c r="D14" s="32"/>
      <c r="E14" s="30">
        <f>E13+1/24*13/60</f>
        <v>0.34930555555555554</v>
      </c>
      <c r="F14" s="18" t="s">
        <v>89</v>
      </c>
      <c r="G14" s="18" t="s">
        <v>89</v>
      </c>
      <c r="H14" s="18" t="s">
        <v>89</v>
      </c>
      <c r="I14" s="18" t="s">
        <v>89</v>
      </c>
      <c r="J14" s="30">
        <f>J13+1/24*13/60</f>
        <v>0.5784722222222222</v>
      </c>
      <c r="K14" s="30">
        <f>K13+1/24*13/60</f>
        <v>0.7243055555555555</v>
      </c>
      <c r="L14" s="30">
        <f>L13+1/24*13/60</f>
        <v>0.7555555555555555</v>
      </c>
    </row>
    <row r="15" spans="2:12" ht="12.75">
      <c r="B15" s="8"/>
      <c r="C15" s="11" t="s">
        <v>115</v>
      </c>
      <c r="D15" s="32"/>
      <c r="E15" s="30">
        <f>E16-1/24*16/60</f>
        <v>0.3680555555555555</v>
      </c>
      <c r="F15" s="18" t="s">
        <v>89</v>
      </c>
      <c r="G15" s="18" t="s">
        <v>89</v>
      </c>
      <c r="H15" s="18" t="s">
        <v>89</v>
      </c>
      <c r="I15" s="18" t="s">
        <v>89</v>
      </c>
      <c r="J15" s="30">
        <f>J16-1/24*16/60</f>
        <v>0.5972222222222222</v>
      </c>
      <c r="K15" s="30">
        <f>K16-1/24*16/60</f>
        <v>0.7430555555555556</v>
      </c>
      <c r="L15" s="30">
        <f>L16-1/24*16/60</f>
        <v>0.7743055555555556</v>
      </c>
    </row>
    <row r="16" spans="1:12" ht="12.75">
      <c r="A16">
        <v>73</v>
      </c>
      <c r="B16" s="8">
        <f>0.3048*339</f>
        <v>103.3272</v>
      </c>
      <c r="C16" s="11" t="s">
        <v>101</v>
      </c>
      <c r="D16" s="11" t="s">
        <v>91</v>
      </c>
      <c r="E16" s="30">
        <v>0.37916666666666665</v>
      </c>
      <c r="F16" s="27">
        <v>0.3958333333333333</v>
      </c>
      <c r="G16" s="27">
        <v>0.4097222222222222</v>
      </c>
      <c r="H16" s="27">
        <v>0.4097222222222222</v>
      </c>
      <c r="I16" s="18" t="s">
        <v>89</v>
      </c>
      <c r="J16" s="30">
        <v>0.6083333333333333</v>
      </c>
      <c r="K16" s="30">
        <v>0.7541666666666667</v>
      </c>
      <c r="L16" s="30">
        <v>0.7854166666666667</v>
      </c>
    </row>
    <row r="17" spans="1:9" ht="12.75">
      <c r="A17" s="22"/>
      <c r="C17" s="11"/>
      <c r="D17" s="11" t="s">
        <v>102</v>
      </c>
      <c r="F17" s="25" t="s">
        <v>103</v>
      </c>
      <c r="G17" s="25" t="s">
        <v>104</v>
      </c>
      <c r="I17" s="18" t="s">
        <v>105</v>
      </c>
    </row>
    <row r="18" spans="1:11" ht="12.75">
      <c r="A18" s="22"/>
      <c r="C18" t="s">
        <v>106</v>
      </c>
      <c r="D18" s="11"/>
      <c r="F18" s="11"/>
      <c r="G18" s="11"/>
      <c r="J18" s="11"/>
      <c r="K18" s="11"/>
    </row>
    <row r="19" spans="1:11" ht="12.75">
      <c r="A19" s="22"/>
      <c r="C19" s="4" t="s">
        <v>107</v>
      </c>
      <c r="D19" s="11"/>
      <c r="F19" s="11"/>
      <c r="G19" s="11"/>
      <c r="H19" s="11"/>
      <c r="I19" s="11"/>
      <c r="K19" s="11"/>
    </row>
    <row r="20" ht="12.75">
      <c r="C20" t="s">
        <v>108</v>
      </c>
    </row>
    <row r="22" spans="6:14" ht="12.75">
      <c r="F22">
        <v>1</v>
      </c>
      <c r="G22">
        <v>3</v>
      </c>
      <c r="I22">
        <v>5</v>
      </c>
      <c r="J22">
        <v>7</v>
      </c>
      <c r="L22">
        <v>1</v>
      </c>
      <c r="M22">
        <v>9</v>
      </c>
      <c r="N22">
        <v>9</v>
      </c>
    </row>
    <row r="23" spans="5:14" ht="12.75">
      <c r="E23" s="33" t="s">
        <v>73</v>
      </c>
      <c r="F23" s="18" t="s">
        <v>70</v>
      </c>
      <c r="G23" s="18" t="s">
        <v>70</v>
      </c>
      <c r="H23" s="21" t="s">
        <v>72</v>
      </c>
      <c r="I23" s="18" t="s">
        <v>70</v>
      </c>
      <c r="J23" s="18" t="s">
        <v>70</v>
      </c>
      <c r="K23" s="20" t="s">
        <v>69</v>
      </c>
      <c r="L23" s="18" t="s">
        <v>66</v>
      </c>
      <c r="M23" s="20" t="s">
        <v>67</v>
      </c>
      <c r="N23" s="6" t="s">
        <v>68</v>
      </c>
    </row>
    <row r="24" spans="1:14" ht="12.75">
      <c r="A24" s="17" t="s">
        <v>4</v>
      </c>
      <c r="B24" s="18" t="s">
        <v>64</v>
      </c>
      <c r="C24" s="19" t="s">
        <v>109</v>
      </c>
      <c r="D24" s="11"/>
      <c r="E24" s="21" t="s">
        <v>79</v>
      </c>
      <c r="F24" s="21" t="s">
        <v>16</v>
      </c>
      <c r="G24" s="21" t="s">
        <v>16</v>
      </c>
      <c r="H24" s="21" t="s">
        <v>78</v>
      </c>
      <c r="I24" s="21" t="s">
        <v>16</v>
      </c>
      <c r="J24" s="21" t="s">
        <v>16</v>
      </c>
      <c r="K24" s="21" t="s">
        <v>110</v>
      </c>
      <c r="L24" s="21" t="s">
        <v>111</v>
      </c>
      <c r="M24" s="23" t="s">
        <v>112</v>
      </c>
      <c r="N24" s="6" t="s">
        <v>76</v>
      </c>
    </row>
    <row r="25" spans="1:14" ht="12.75">
      <c r="A25" s="22"/>
      <c r="C25" s="11"/>
      <c r="D25" s="11"/>
      <c r="E25" s="23" t="s">
        <v>80</v>
      </c>
      <c r="F25" s="23" t="s">
        <v>17</v>
      </c>
      <c r="G25" s="23" t="s">
        <v>17</v>
      </c>
      <c r="H25" s="23" t="s">
        <v>81</v>
      </c>
      <c r="I25" s="23" t="s">
        <v>17</v>
      </c>
      <c r="J25" s="23" t="s">
        <v>17</v>
      </c>
      <c r="K25" s="18" t="s">
        <v>83</v>
      </c>
      <c r="L25" s="23" t="s">
        <v>80</v>
      </c>
      <c r="M25" s="23" t="s">
        <v>81</v>
      </c>
      <c r="N25" s="23" t="s">
        <v>82</v>
      </c>
    </row>
    <row r="26" spans="1:14" ht="12.75">
      <c r="A26" s="22"/>
      <c r="C26" s="11"/>
      <c r="D26" s="34" t="s">
        <v>84</v>
      </c>
      <c r="E26" s="34"/>
      <c r="H26" s="34"/>
      <c r="K26" s="18" t="s">
        <v>105</v>
      </c>
      <c r="L26" s="25" t="s">
        <v>103</v>
      </c>
      <c r="M26" s="25" t="s">
        <v>103</v>
      </c>
      <c r="N26" s="25" t="s">
        <v>104</v>
      </c>
    </row>
    <row r="27" spans="1:14" ht="12.75">
      <c r="A27" s="8">
        <f>A16-A16</f>
        <v>0</v>
      </c>
      <c r="B27" s="8">
        <f>B16</f>
        <v>103.3272</v>
      </c>
      <c r="C27" s="11" t="s">
        <v>101</v>
      </c>
      <c r="D27" s="11" t="s">
        <v>88</v>
      </c>
      <c r="E27" s="11"/>
      <c r="F27" s="30">
        <v>0.25</v>
      </c>
      <c r="G27" s="30">
        <v>0.28125</v>
      </c>
      <c r="H27" s="11"/>
      <c r="I27" s="30">
        <v>0.3958333333333333</v>
      </c>
      <c r="J27" s="30">
        <v>0.625</v>
      </c>
      <c r="K27" s="18" t="s">
        <v>89</v>
      </c>
      <c r="L27" s="35" t="s">
        <v>113</v>
      </c>
      <c r="M27" s="27">
        <v>0.7673611111111112</v>
      </c>
      <c r="N27" s="27">
        <v>0.7673611111111112</v>
      </c>
    </row>
    <row r="28" spans="1:14" ht="12.75">
      <c r="A28" s="8"/>
      <c r="B28" s="8"/>
      <c r="C28" s="11" t="s">
        <v>115</v>
      </c>
      <c r="D28" s="32"/>
      <c r="E28" s="32"/>
      <c r="F28" s="30">
        <f>SC1!F28</f>
        <v>0.2625</v>
      </c>
      <c r="G28" s="30">
        <f>SC1!G28</f>
        <v>0.29375</v>
      </c>
      <c r="H28" s="32"/>
      <c r="I28" s="30">
        <f>F28+3.5/24</f>
        <v>0.4083333333333333</v>
      </c>
      <c r="J28" s="30">
        <f>I28+5.5/24</f>
        <v>0.6375</v>
      </c>
      <c r="K28" s="18" t="s">
        <v>89</v>
      </c>
      <c r="L28" s="18" t="s">
        <v>89</v>
      </c>
      <c r="M28" s="18" t="s">
        <v>89</v>
      </c>
      <c r="N28" s="18" t="s">
        <v>89</v>
      </c>
    </row>
    <row r="29" spans="1:14" ht="12.75">
      <c r="A29" s="8">
        <f>A16-A14</f>
        <v>53</v>
      </c>
      <c r="B29" s="8">
        <f>B14</f>
        <v>60.0456</v>
      </c>
      <c r="C29" s="11" t="s">
        <v>97</v>
      </c>
      <c r="D29" s="32"/>
      <c r="E29" s="32"/>
      <c r="F29" s="30">
        <f>SC1!F29</f>
        <v>0.28194444444444444</v>
      </c>
      <c r="G29" s="30">
        <f>SC1!G29</f>
        <v>0.31319444444444444</v>
      </c>
      <c r="H29" s="32"/>
      <c r="I29" s="30">
        <f>F29+3.5/24</f>
        <v>0.4277777777777778</v>
      </c>
      <c r="J29" s="30">
        <f>I29+5.5/24</f>
        <v>0.6569444444444444</v>
      </c>
      <c r="K29" s="18" t="s">
        <v>89</v>
      </c>
      <c r="L29" s="18" t="s">
        <v>89</v>
      </c>
      <c r="M29" s="18" t="s">
        <v>89</v>
      </c>
      <c r="N29" s="18" t="s">
        <v>89</v>
      </c>
    </row>
    <row r="30" spans="1:14" ht="12.75">
      <c r="A30" s="12">
        <f>A16-A13</f>
        <v>69</v>
      </c>
      <c r="B30" s="8">
        <f>B13</f>
        <v>12.192</v>
      </c>
      <c r="C30" s="11" t="s">
        <v>96</v>
      </c>
      <c r="D30" s="32"/>
      <c r="E30" s="32"/>
      <c r="F30" s="30">
        <f>SC1!F30</f>
        <v>0.2902777777777778</v>
      </c>
      <c r="G30" s="30">
        <f>SC1!G30</f>
        <v>0.3215277777777778</v>
      </c>
      <c r="H30" s="32"/>
      <c r="I30" s="30">
        <f>F30+3.5/24</f>
        <v>0.4361111111111111</v>
      </c>
      <c r="J30" s="30">
        <f>I30+5.5/24</f>
        <v>0.6652777777777777</v>
      </c>
      <c r="K30" s="18" t="s">
        <v>89</v>
      </c>
      <c r="L30" s="18" t="s">
        <v>89</v>
      </c>
      <c r="M30" s="18" t="s">
        <v>89</v>
      </c>
      <c r="N30" s="18" t="s">
        <v>89</v>
      </c>
    </row>
    <row r="31" spans="1:14" ht="12.75">
      <c r="A31" s="8">
        <f>A16-A12</f>
        <v>73</v>
      </c>
      <c r="B31" s="8">
        <f>B12</f>
        <v>11.5824</v>
      </c>
      <c r="C31" s="11" t="s">
        <v>95</v>
      </c>
      <c r="D31" s="11" t="s">
        <v>91</v>
      </c>
      <c r="F31" s="30">
        <v>0.29583333333333334</v>
      </c>
      <c r="G31" s="30">
        <v>0.32708333333333334</v>
      </c>
      <c r="I31" s="30">
        <v>0.44166666666666665</v>
      </c>
      <c r="J31" s="30">
        <v>0.6708333333333333</v>
      </c>
      <c r="K31" s="27">
        <v>0.7291666666666666</v>
      </c>
      <c r="L31" s="27">
        <v>0.8333333333333334</v>
      </c>
      <c r="M31" s="27">
        <v>0.8333333333333334</v>
      </c>
      <c r="N31" s="27">
        <v>0.8333333333333334</v>
      </c>
    </row>
    <row r="32" spans="1:8" ht="12.75">
      <c r="A32" s="36">
        <f>A11-A11</f>
        <v>0</v>
      </c>
      <c r="B32" s="8">
        <f>0.3048*38</f>
        <v>11.5824</v>
      </c>
      <c r="C32" s="11" t="s">
        <v>95</v>
      </c>
      <c r="D32" s="11" t="s">
        <v>88</v>
      </c>
      <c r="E32" s="27">
        <v>0.28125</v>
      </c>
      <c r="H32" s="27">
        <v>0.40625</v>
      </c>
    </row>
    <row r="33" spans="1:8" ht="12.75">
      <c r="A33" s="12">
        <f>A11-A10</f>
        <v>64.03999999999999</v>
      </c>
      <c r="B33" s="8">
        <f>0.3048*40</f>
        <v>12.192</v>
      </c>
      <c r="C33" s="28" t="s">
        <v>90</v>
      </c>
      <c r="D33" s="27" t="s">
        <v>91</v>
      </c>
      <c r="E33" s="27">
        <v>0.3298611111111111</v>
      </c>
      <c r="H33" s="27">
        <v>0.4548611111111111</v>
      </c>
    </row>
    <row r="34" spans="1:8" ht="12.75">
      <c r="A34" s="36">
        <f>A11-A9</f>
        <v>64.03999999999999</v>
      </c>
      <c r="B34" s="8">
        <f>B33</f>
        <v>12.192</v>
      </c>
      <c r="C34" s="11" t="s">
        <v>90</v>
      </c>
      <c r="D34" t="s">
        <v>88</v>
      </c>
      <c r="E34" s="29" t="s">
        <v>114</v>
      </c>
      <c r="H34" s="27">
        <v>0.4583333333333333</v>
      </c>
    </row>
    <row r="35" spans="1:8" ht="12.75">
      <c r="A35" s="36">
        <f>A11-A8</f>
        <v>80.60999999999999</v>
      </c>
      <c r="B35" s="8">
        <f>0.3048*33</f>
        <v>10.0584</v>
      </c>
      <c r="C35" s="11" t="s">
        <v>87</v>
      </c>
      <c r="D35" s="11" t="s">
        <v>91</v>
      </c>
      <c r="E35" s="18" t="s">
        <v>89</v>
      </c>
      <c r="H35" s="27">
        <v>0.4791666666666667</v>
      </c>
    </row>
    <row r="36" spans="4:8" ht="12.75">
      <c r="D36" s="11" t="s">
        <v>102</v>
      </c>
      <c r="E36" s="25" t="s">
        <v>86</v>
      </c>
      <c r="H36" s="25" t="s">
        <v>85</v>
      </c>
    </row>
    <row r="37" spans="1:4" ht="12.75">
      <c r="A37" s="22"/>
      <c r="C37" t="s">
        <v>106</v>
      </c>
      <c r="D37" s="11"/>
    </row>
    <row r="38" ht="12.75">
      <c r="C38" t="s">
        <v>108</v>
      </c>
    </row>
    <row r="39" spans="1:4" ht="12.75">
      <c r="A39" s="36"/>
      <c r="B39" s="8"/>
      <c r="C39" s="4" t="s">
        <v>107</v>
      </c>
      <c r="D39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57421875" style="0" customWidth="1"/>
    <col min="4" max="4" width="1.8515625" style="0" customWidth="1"/>
    <col min="5" max="16384" width="11.57421875" style="0" customWidth="1"/>
  </cols>
  <sheetData>
    <row r="1" spans="3:7" ht="12.75">
      <c r="C1" s="9"/>
      <c r="E1" t="s">
        <v>37</v>
      </c>
      <c r="G1" s="16"/>
    </row>
    <row r="2" spans="3:7" ht="12.75">
      <c r="C2" s="9"/>
      <c r="E2" t="s">
        <v>43</v>
      </c>
      <c r="G2" s="16"/>
    </row>
    <row r="3" spans="3:14" ht="12.75">
      <c r="C3" s="9" t="s">
        <v>63</v>
      </c>
      <c r="E3">
        <v>2</v>
      </c>
      <c r="F3">
        <v>4</v>
      </c>
      <c r="G3" s="16">
        <v>2</v>
      </c>
      <c r="H3">
        <v>10</v>
      </c>
      <c r="I3">
        <v>10</v>
      </c>
      <c r="K3">
        <v>6</v>
      </c>
      <c r="L3">
        <v>8</v>
      </c>
      <c r="M3">
        <v>10</v>
      </c>
      <c r="N3">
        <v>12</v>
      </c>
    </row>
    <row r="4" spans="1:17" ht="12.75">
      <c r="A4" s="17" t="s">
        <v>4</v>
      </c>
      <c r="B4" s="18" t="s">
        <v>64</v>
      </c>
      <c r="C4" s="19" t="s">
        <v>65</v>
      </c>
      <c r="D4" s="11"/>
      <c r="E4" s="18" t="s">
        <v>70</v>
      </c>
      <c r="F4" s="18" t="s">
        <v>70</v>
      </c>
      <c r="G4" s="18" t="s">
        <v>66</v>
      </c>
      <c r="H4" s="20" t="s">
        <v>67</v>
      </c>
      <c r="I4" s="6" t="s">
        <v>68</v>
      </c>
      <c r="J4" s="6" t="s">
        <v>69</v>
      </c>
      <c r="K4" s="18" t="s">
        <v>70</v>
      </c>
      <c r="L4" s="18" t="s">
        <v>70</v>
      </c>
      <c r="M4" s="18" t="s">
        <v>70</v>
      </c>
      <c r="N4" s="18" t="s">
        <v>70</v>
      </c>
      <c r="O4" s="18" t="s">
        <v>71</v>
      </c>
      <c r="P4" s="21" t="s">
        <v>72</v>
      </c>
      <c r="Q4" s="13" t="s">
        <v>73</v>
      </c>
    </row>
    <row r="5" spans="1:17" ht="12.75">
      <c r="A5" s="22"/>
      <c r="D5" s="11"/>
      <c r="E5" s="21" t="s">
        <v>47</v>
      </c>
      <c r="F5" s="21" t="s">
        <v>16</v>
      </c>
      <c r="G5" s="21" t="s">
        <v>74</v>
      </c>
      <c r="H5" s="23" t="s">
        <v>75</v>
      </c>
      <c r="I5" s="6" t="s">
        <v>76</v>
      </c>
      <c r="J5" s="21" t="s">
        <v>77</v>
      </c>
      <c r="K5" s="21" t="s">
        <v>16</v>
      </c>
      <c r="L5" s="21" t="s">
        <v>47</v>
      </c>
      <c r="M5" s="21" t="s">
        <v>16</v>
      </c>
      <c r="N5" s="21" t="s">
        <v>47</v>
      </c>
      <c r="O5" s="21" t="s">
        <v>78</v>
      </c>
      <c r="P5" s="21" t="s">
        <v>78</v>
      </c>
      <c r="Q5" s="21" t="s">
        <v>79</v>
      </c>
    </row>
    <row r="6" spans="1:17" ht="12.75">
      <c r="A6" s="22"/>
      <c r="D6" s="11"/>
      <c r="E6" s="23" t="s">
        <v>17</v>
      </c>
      <c r="F6" s="23" t="s">
        <v>17</v>
      </c>
      <c r="G6" s="20" t="s">
        <v>80</v>
      </c>
      <c r="H6" s="23" t="s">
        <v>81</v>
      </c>
      <c r="I6" s="23" t="s">
        <v>82</v>
      </c>
      <c r="J6" s="18" t="s">
        <v>83</v>
      </c>
      <c r="K6" s="23" t="s">
        <v>17</v>
      </c>
      <c r="L6" s="23" t="s">
        <v>17</v>
      </c>
      <c r="M6" s="23" t="s">
        <v>17</v>
      </c>
      <c r="N6" s="23" t="s">
        <v>17</v>
      </c>
      <c r="O6" s="23"/>
      <c r="P6" s="23" t="s">
        <v>81</v>
      </c>
      <c r="Q6" s="23" t="s">
        <v>80</v>
      </c>
    </row>
    <row r="7" spans="4:17" ht="12.75">
      <c r="D7" s="24" t="s">
        <v>84</v>
      </c>
      <c r="P7" s="25" t="s">
        <v>85</v>
      </c>
      <c r="Q7" s="25" t="s">
        <v>86</v>
      </c>
    </row>
    <row r="8" spans="1:17" ht="12.75">
      <c r="A8" s="15">
        <v>0</v>
      </c>
      <c r="B8" s="8">
        <f>B37</f>
        <v>10.0584</v>
      </c>
      <c r="C8" s="11" t="s">
        <v>87</v>
      </c>
      <c r="D8" s="11" t="s">
        <v>88</v>
      </c>
      <c r="O8" s="26">
        <v>0.7222222222222222</v>
      </c>
      <c r="P8" s="27">
        <v>0.8055555555555556</v>
      </c>
      <c r="Q8" s="18" t="s">
        <v>89</v>
      </c>
    </row>
    <row r="9" spans="1:17" ht="12.75">
      <c r="A9" s="15">
        <f>-97.62+114.19</f>
        <v>16.569999999999993</v>
      </c>
      <c r="B9" s="8">
        <f>B36</f>
        <v>12.192</v>
      </c>
      <c r="C9" s="11" t="s">
        <v>90</v>
      </c>
      <c r="D9" s="27" t="s">
        <v>91</v>
      </c>
      <c r="O9" s="18" t="s">
        <v>89</v>
      </c>
      <c r="P9" s="27">
        <v>0.8159722222222222</v>
      </c>
      <c r="Q9" s="27">
        <v>0.8680555555555556</v>
      </c>
    </row>
    <row r="10" spans="1:17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E10" s="30">
        <v>0.2673611111111111</v>
      </c>
      <c r="L10" s="30">
        <v>0.625</v>
      </c>
      <c r="N10" s="30">
        <v>0.6944444444444444</v>
      </c>
      <c r="O10" s="18" t="s">
        <v>89</v>
      </c>
      <c r="P10" s="27">
        <v>0.8194444444444444</v>
      </c>
      <c r="Q10" s="29" t="s">
        <v>92</v>
      </c>
    </row>
    <row r="11" spans="1:17" ht="12.75">
      <c r="A11" s="15">
        <f>-97.62+178.23</f>
        <v>80.60999999999999</v>
      </c>
      <c r="B11" s="8">
        <f>B34</f>
        <v>11.5824</v>
      </c>
      <c r="C11" s="11" t="s">
        <v>95</v>
      </c>
      <c r="D11" s="11" t="s">
        <v>91</v>
      </c>
      <c r="E11" s="30">
        <v>0.3076388888888889</v>
      </c>
      <c r="L11" s="30">
        <v>0.6652777777777777</v>
      </c>
      <c r="N11" s="30">
        <v>0.7347222222222223</v>
      </c>
      <c r="O11" s="26">
        <v>0.78125</v>
      </c>
      <c r="P11" s="27">
        <v>0.8854166666666666</v>
      </c>
      <c r="Q11" s="27">
        <v>0.9270833333333334</v>
      </c>
    </row>
    <row r="12" spans="1:14" ht="12.75">
      <c r="A12" s="15"/>
      <c r="B12" s="8"/>
      <c r="C12" s="11"/>
      <c r="D12" s="11"/>
      <c r="E12" s="30"/>
      <c r="L12" s="30"/>
      <c r="N12" s="21" t="s">
        <v>116</v>
      </c>
    </row>
    <row r="13" spans="1:14" ht="12.75">
      <c r="A13">
        <v>0</v>
      </c>
      <c r="B13" s="8">
        <f>0.3048*38</f>
        <v>11.5824</v>
      </c>
      <c r="C13" s="11" t="s">
        <v>95</v>
      </c>
      <c r="D13" s="11" t="s">
        <v>88</v>
      </c>
      <c r="F13" s="30">
        <v>0.3333333333333333</v>
      </c>
      <c r="G13" s="27">
        <v>0.34375</v>
      </c>
      <c r="H13" s="27">
        <v>0.3541666666666667</v>
      </c>
      <c r="I13" s="27">
        <v>0.3541666666666667</v>
      </c>
      <c r="J13" s="27">
        <v>0.3854166666666667</v>
      </c>
      <c r="K13" s="30">
        <v>0.5625</v>
      </c>
      <c r="M13" s="30">
        <v>0.7083333333333334</v>
      </c>
      <c r="N13" s="30">
        <v>0.7395833333333334</v>
      </c>
    </row>
    <row r="14" spans="1:14" ht="12.75">
      <c r="A14">
        <v>4</v>
      </c>
      <c r="B14" s="8">
        <f>0.3048*40</f>
        <v>12.192</v>
      </c>
      <c r="C14" s="11" t="s">
        <v>96</v>
      </c>
      <c r="D14" s="32"/>
      <c r="F14" s="30">
        <f>F13+1/24*10/60</f>
        <v>0.34027777777777773</v>
      </c>
      <c r="G14" s="18" t="s">
        <v>89</v>
      </c>
      <c r="H14" s="18" t="s">
        <v>89</v>
      </c>
      <c r="I14" s="18" t="s">
        <v>89</v>
      </c>
      <c r="J14" s="18" t="s">
        <v>89</v>
      </c>
      <c r="K14" s="30">
        <f>K13+1/24*10/60</f>
        <v>0.5694444444444444</v>
      </c>
      <c r="M14" s="30">
        <f>M13+1/24*10/60</f>
        <v>0.7152777777777778</v>
      </c>
      <c r="N14" s="30">
        <f>N13+1/24*10/60</f>
        <v>0.7465277777777778</v>
      </c>
    </row>
    <row r="15" spans="1:14" ht="12.75">
      <c r="A15">
        <v>20</v>
      </c>
      <c r="B15" s="8">
        <f>0.3048*197</f>
        <v>60.0456</v>
      </c>
      <c r="C15" s="11" t="s">
        <v>97</v>
      </c>
      <c r="D15" s="32"/>
      <c r="F15" s="30">
        <f>F14+1/24*13/60</f>
        <v>0.34930555555555554</v>
      </c>
      <c r="G15" s="18" t="s">
        <v>89</v>
      </c>
      <c r="H15" s="18" t="s">
        <v>89</v>
      </c>
      <c r="I15" s="18" t="s">
        <v>89</v>
      </c>
      <c r="J15" s="18" t="s">
        <v>89</v>
      </c>
      <c r="K15" s="30">
        <f>K14+1/24*13/60</f>
        <v>0.5784722222222222</v>
      </c>
      <c r="M15" s="30">
        <f>M14+1/24*13/60</f>
        <v>0.7243055555555555</v>
      </c>
      <c r="N15" s="30">
        <f>N14+1/24*13/60</f>
        <v>0.7555555555555555</v>
      </c>
    </row>
    <row r="16" spans="2:14" ht="12.75">
      <c r="B16" s="8"/>
      <c r="C16" s="11" t="s">
        <v>115</v>
      </c>
      <c r="D16" s="32"/>
      <c r="F16" s="30">
        <f>F17-1/24*16/60</f>
        <v>0.3680555555555555</v>
      </c>
      <c r="G16" s="18" t="s">
        <v>89</v>
      </c>
      <c r="H16" s="18" t="s">
        <v>89</v>
      </c>
      <c r="I16" s="18" t="s">
        <v>89</v>
      </c>
      <c r="J16" s="18" t="s">
        <v>89</v>
      </c>
      <c r="K16" s="30">
        <f>K17-1/24*16/60</f>
        <v>0.5972222222222222</v>
      </c>
      <c r="M16" s="30">
        <f>M17-1/24*16/60</f>
        <v>0.7430555555555556</v>
      </c>
      <c r="N16" s="30">
        <f>N17-1/24*16/60</f>
        <v>0.7743055555555556</v>
      </c>
    </row>
    <row r="17" spans="1:14" ht="12.75">
      <c r="A17">
        <v>73</v>
      </c>
      <c r="B17" s="8">
        <f>0.3048*339</f>
        <v>103.3272</v>
      </c>
      <c r="C17" s="11" t="s">
        <v>101</v>
      </c>
      <c r="D17" s="11" t="s">
        <v>91</v>
      </c>
      <c r="F17" s="30">
        <v>0.37916666666666665</v>
      </c>
      <c r="G17" s="27">
        <v>0.3958333333333333</v>
      </c>
      <c r="H17" s="27">
        <v>0.4097222222222222</v>
      </c>
      <c r="I17" s="27">
        <v>0.4097222222222222</v>
      </c>
      <c r="J17" s="18" t="s">
        <v>89</v>
      </c>
      <c r="K17" s="30">
        <v>0.6083333333333333</v>
      </c>
      <c r="M17" s="30">
        <v>0.7541666666666667</v>
      </c>
      <c r="N17" s="30">
        <v>0.7854166666666667</v>
      </c>
    </row>
    <row r="18" spans="1:10" ht="12.75">
      <c r="A18" s="22"/>
      <c r="C18" s="11"/>
      <c r="D18" s="11" t="s">
        <v>102</v>
      </c>
      <c r="G18" s="25" t="s">
        <v>103</v>
      </c>
      <c r="H18" s="25" t="s">
        <v>104</v>
      </c>
      <c r="J18" s="18" t="s">
        <v>105</v>
      </c>
    </row>
    <row r="19" spans="1:8" ht="12.75">
      <c r="A19" s="22"/>
      <c r="C19" t="s">
        <v>106</v>
      </c>
      <c r="D19" s="11"/>
      <c r="G19" s="11"/>
      <c r="H19" s="11"/>
    </row>
    <row r="20" spans="1:10" ht="12.75">
      <c r="A20" s="22"/>
      <c r="C20" s="4" t="s">
        <v>107</v>
      </c>
      <c r="D20" s="11"/>
      <c r="G20" s="11"/>
      <c r="H20" s="11"/>
      <c r="I20" s="11"/>
      <c r="J20" s="11"/>
    </row>
    <row r="21" ht="12.75">
      <c r="C21" t="s">
        <v>108</v>
      </c>
    </row>
    <row r="23" spans="6:16" ht="12.75">
      <c r="F23">
        <v>1</v>
      </c>
      <c r="G23">
        <v>3</v>
      </c>
      <c r="H23">
        <v>5</v>
      </c>
      <c r="J23">
        <v>7</v>
      </c>
      <c r="K23">
        <v>9</v>
      </c>
      <c r="L23">
        <v>11</v>
      </c>
      <c r="N23">
        <v>1</v>
      </c>
      <c r="O23">
        <v>9</v>
      </c>
      <c r="P23">
        <v>9</v>
      </c>
    </row>
    <row r="24" spans="5:16" ht="12.75">
      <c r="E24" s="33" t="s">
        <v>73</v>
      </c>
      <c r="F24" s="18" t="s">
        <v>70</v>
      </c>
      <c r="G24" s="18" t="s">
        <v>70</v>
      </c>
      <c r="H24" s="18" t="s">
        <v>70</v>
      </c>
      <c r="I24" s="21" t="s">
        <v>72</v>
      </c>
      <c r="J24" s="18" t="s">
        <v>70</v>
      </c>
      <c r="K24" s="18" t="s">
        <v>70</v>
      </c>
      <c r="L24" s="18" t="s">
        <v>70</v>
      </c>
      <c r="M24" s="20" t="s">
        <v>69</v>
      </c>
      <c r="N24" s="18" t="s">
        <v>66</v>
      </c>
      <c r="O24" s="20" t="s">
        <v>67</v>
      </c>
      <c r="P24" s="6" t="s">
        <v>68</v>
      </c>
    </row>
    <row r="25" spans="1:16" ht="12.75">
      <c r="A25" s="17" t="s">
        <v>4</v>
      </c>
      <c r="B25" s="18" t="s">
        <v>64</v>
      </c>
      <c r="C25" s="19" t="s">
        <v>109</v>
      </c>
      <c r="D25" s="11"/>
      <c r="E25" s="21" t="s">
        <v>79</v>
      </c>
      <c r="F25" s="21" t="s">
        <v>45</v>
      </c>
      <c r="G25" s="21" t="s">
        <v>16</v>
      </c>
      <c r="H25" s="21" t="s">
        <v>47</v>
      </c>
      <c r="I25" s="21" t="s">
        <v>78</v>
      </c>
      <c r="J25" s="21" t="s">
        <v>16</v>
      </c>
      <c r="K25" s="21" t="s">
        <v>16</v>
      </c>
      <c r="L25" s="21" t="s">
        <v>47</v>
      </c>
      <c r="M25" s="21" t="s">
        <v>110</v>
      </c>
      <c r="N25" s="21" t="s">
        <v>111</v>
      </c>
      <c r="O25" s="23" t="s">
        <v>112</v>
      </c>
      <c r="P25" s="6" t="s">
        <v>76</v>
      </c>
    </row>
    <row r="26" spans="1:16" ht="12.75">
      <c r="A26" s="22"/>
      <c r="C26" s="11"/>
      <c r="D26" s="11"/>
      <c r="E26" s="23" t="s">
        <v>80</v>
      </c>
      <c r="F26" s="23" t="s">
        <v>17</v>
      </c>
      <c r="G26" s="23" t="s">
        <v>17</v>
      </c>
      <c r="H26" s="23" t="s">
        <v>17</v>
      </c>
      <c r="I26" s="23" t="s">
        <v>81</v>
      </c>
      <c r="J26" s="23" t="s">
        <v>17</v>
      </c>
      <c r="K26" s="23" t="s">
        <v>17</v>
      </c>
      <c r="L26" s="23" t="s">
        <v>17</v>
      </c>
      <c r="M26" s="18" t="s">
        <v>83</v>
      </c>
      <c r="N26" s="23" t="s">
        <v>80</v>
      </c>
      <c r="O26" s="23" t="s">
        <v>81</v>
      </c>
      <c r="P26" s="23" t="s">
        <v>82</v>
      </c>
    </row>
    <row r="27" spans="1:16" ht="12.75">
      <c r="A27" s="22"/>
      <c r="C27" s="11"/>
      <c r="D27" s="34" t="s">
        <v>84</v>
      </c>
      <c r="E27" s="34"/>
      <c r="I27" s="34"/>
      <c r="M27" s="18" t="s">
        <v>105</v>
      </c>
      <c r="N27" s="25" t="s">
        <v>103</v>
      </c>
      <c r="O27" s="25" t="s">
        <v>103</v>
      </c>
      <c r="P27" s="25" t="s">
        <v>104</v>
      </c>
    </row>
    <row r="28" spans="1:16" ht="12.75">
      <c r="A28" s="8">
        <f>A17-A17</f>
        <v>0</v>
      </c>
      <c r="B28" s="8">
        <f>B17</f>
        <v>103.3272</v>
      </c>
      <c r="C28" s="11" t="s">
        <v>101</v>
      </c>
      <c r="D28" s="11" t="s">
        <v>88</v>
      </c>
      <c r="E28" s="11"/>
      <c r="F28" s="30">
        <v>0.25</v>
      </c>
      <c r="G28" s="30">
        <v>0.28125</v>
      </c>
      <c r="I28" s="11"/>
      <c r="J28" s="30">
        <v>0.3958333333333333</v>
      </c>
      <c r="K28" s="30">
        <v>0.625</v>
      </c>
      <c r="M28" s="18" t="s">
        <v>89</v>
      </c>
      <c r="N28" s="35" t="s">
        <v>113</v>
      </c>
      <c r="O28" s="27">
        <v>0.7673611111111112</v>
      </c>
      <c r="P28" s="27">
        <v>0.7673611111111112</v>
      </c>
    </row>
    <row r="29" spans="1:16" ht="12.75">
      <c r="A29" s="8"/>
      <c r="B29" s="8"/>
      <c r="C29" s="11" t="s">
        <v>115</v>
      </c>
      <c r="D29" s="32"/>
      <c r="E29" s="32"/>
      <c r="F29" s="30">
        <f>'SC-2'!G28</f>
        <v>0.2625</v>
      </c>
      <c r="G29" s="30">
        <f>'SC-2'!H28</f>
        <v>0.29375</v>
      </c>
      <c r="I29" s="32"/>
      <c r="J29" s="30">
        <f>F29+3.5/24</f>
        <v>0.4083333333333333</v>
      </c>
      <c r="K29" s="30">
        <f>J29+5.5/24</f>
        <v>0.6375</v>
      </c>
      <c r="M29" s="18" t="s">
        <v>89</v>
      </c>
      <c r="N29" s="18" t="s">
        <v>89</v>
      </c>
      <c r="O29" s="18" t="s">
        <v>89</v>
      </c>
      <c r="P29" s="18" t="s">
        <v>89</v>
      </c>
    </row>
    <row r="30" spans="1:16" ht="12.75">
      <c r="A30" s="8">
        <f>A17-A15</f>
        <v>53</v>
      </c>
      <c r="B30" s="8">
        <f>B15</f>
        <v>60.0456</v>
      </c>
      <c r="C30" s="11" t="s">
        <v>97</v>
      </c>
      <c r="D30" s="32"/>
      <c r="E30" s="32"/>
      <c r="F30" s="30">
        <f>'SC-2'!G29</f>
        <v>0.28194444444444444</v>
      </c>
      <c r="G30" s="30">
        <f>'SC-2'!H29</f>
        <v>0.31319444444444444</v>
      </c>
      <c r="I30" s="32"/>
      <c r="J30" s="30">
        <f>F30+3.5/24</f>
        <v>0.4277777777777778</v>
      </c>
      <c r="K30" s="30">
        <f>J30+5.5/24</f>
        <v>0.6569444444444444</v>
      </c>
      <c r="M30" s="18" t="s">
        <v>89</v>
      </c>
      <c r="N30" s="18" t="s">
        <v>89</v>
      </c>
      <c r="O30" s="18" t="s">
        <v>89</v>
      </c>
      <c r="P30" s="18" t="s">
        <v>89</v>
      </c>
    </row>
    <row r="31" spans="1:16" ht="12.75">
      <c r="A31" s="12">
        <f>A17-A14</f>
        <v>69</v>
      </c>
      <c r="B31" s="8">
        <f>B14</f>
        <v>12.192</v>
      </c>
      <c r="C31" s="11" t="s">
        <v>96</v>
      </c>
      <c r="D31" s="32"/>
      <c r="E31" s="32"/>
      <c r="F31" s="30">
        <f>'SC-2'!G30</f>
        <v>0.2902777777777778</v>
      </c>
      <c r="G31" s="30">
        <f>'SC-2'!H30</f>
        <v>0.3215277777777778</v>
      </c>
      <c r="I31" s="32"/>
      <c r="J31" s="30">
        <f>F31+3.5/24</f>
        <v>0.4361111111111111</v>
      </c>
      <c r="K31" s="30">
        <f>J31+5.5/24</f>
        <v>0.6652777777777777</v>
      </c>
      <c r="M31" s="18" t="s">
        <v>89</v>
      </c>
      <c r="N31" s="18" t="s">
        <v>89</v>
      </c>
      <c r="O31" s="18" t="s">
        <v>89</v>
      </c>
      <c r="P31" s="18" t="s">
        <v>89</v>
      </c>
    </row>
    <row r="32" spans="1:16" ht="12.75">
      <c r="A32" s="8">
        <f>A17-A13</f>
        <v>73</v>
      </c>
      <c r="B32" s="8">
        <f>B13</f>
        <v>11.5824</v>
      </c>
      <c r="C32" s="11" t="s">
        <v>95</v>
      </c>
      <c r="D32" s="11" t="s">
        <v>91</v>
      </c>
      <c r="F32" s="30">
        <v>0.29583333333333334</v>
      </c>
      <c r="G32" s="30">
        <v>0.32708333333333334</v>
      </c>
      <c r="J32" s="30">
        <v>0.44166666666666665</v>
      </c>
      <c r="K32" s="30">
        <v>0.6708333333333333</v>
      </c>
      <c r="M32" s="27">
        <v>0.7291666666666666</v>
      </c>
      <c r="N32" s="27">
        <v>0.8333333333333334</v>
      </c>
      <c r="O32" s="27">
        <v>0.8333333333333334</v>
      </c>
      <c r="P32" s="27">
        <v>0.8333333333333334</v>
      </c>
    </row>
    <row r="33" ht="12.75">
      <c r="F33" s="21" t="s">
        <v>47</v>
      </c>
    </row>
    <row r="34" spans="1:12" ht="12.75">
      <c r="A34" s="36">
        <f>A11-A11</f>
        <v>0</v>
      </c>
      <c r="B34" s="8">
        <f>0.3048*38</f>
        <v>11.5824</v>
      </c>
      <c r="C34" s="11" t="s">
        <v>95</v>
      </c>
      <c r="D34" s="11" t="s">
        <v>88</v>
      </c>
      <c r="E34" s="27">
        <v>0.28125</v>
      </c>
      <c r="F34" s="30">
        <v>0.2986111111111111</v>
      </c>
      <c r="H34" s="30">
        <v>0.3541666666666667</v>
      </c>
      <c r="I34" s="27">
        <v>0.40625</v>
      </c>
      <c r="L34" s="30">
        <v>0.7395833333333334</v>
      </c>
    </row>
    <row r="35" spans="1:12" ht="12.75">
      <c r="A35" s="12">
        <f>A11-A10</f>
        <v>64.03999999999999</v>
      </c>
      <c r="B35" s="8">
        <f>0.3048*40</f>
        <v>12.192</v>
      </c>
      <c r="C35" s="28" t="s">
        <v>90</v>
      </c>
      <c r="D35" s="27" t="s">
        <v>91</v>
      </c>
      <c r="E35" s="27">
        <v>0.3298611111111111</v>
      </c>
      <c r="F35" s="30">
        <v>0.33819444444444446</v>
      </c>
      <c r="H35" s="30">
        <v>0.39375</v>
      </c>
      <c r="I35" s="27">
        <v>0.4548611111111111</v>
      </c>
      <c r="L35" s="30">
        <v>0.7791666666666667</v>
      </c>
    </row>
    <row r="36" spans="1:9" ht="12.75">
      <c r="A36" s="36">
        <f>A11-A9</f>
        <v>64.03999999999999</v>
      </c>
      <c r="B36" s="8">
        <f>B35</f>
        <v>12.192</v>
      </c>
      <c r="C36" s="11" t="s">
        <v>90</v>
      </c>
      <c r="D36" t="s">
        <v>88</v>
      </c>
      <c r="E36" s="29" t="s">
        <v>114</v>
      </c>
      <c r="I36" s="27">
        <v>0.4583333333333333</v>
      </c>
    </row>
    <row r="37" spans="1:9" ht="12.75">
      <c r="A37" s="36">
        <f>A11-A8</f>
        <v>80.60999999999999</v>
      </c>
      <c r="B37" s="8">
        <f>0.3048*33</f>
        <v>10.0584</v>
      </c>
      <c r="C37" s="11" t="s">
        <v>87</v>
      </c>
      <c r="D37" s="11" t="s">
        <v>91</v>
      </c>
      <c r="E37" s="18" t="s">
        <v>89</v>
      </c>
      <c r="I37" s="27">
        <v>0.4791666666666667</v>
      </c>
    </row>
    <row r="38" spans="4:9" ht="12.75">
      <c r="D38" s="11" t="s">
        <v>102</v>
      </c>
      <c r="E38" s="25" t="s">
        <v>86</v>
      </c>
      <c r="I38" s="25" t="s">
        <v>85</v>
      </c>
    </row>
    <row r="39" spans="1:4" ht="12.75">
      <c r="A39" s="22"/>
      <c r="C39" t="s">
        <v>106</v>
      </c>
      <c r="D39" s="11"/>
    </row>
    <row r="40" ht="12.75">
      <c r="C40" t="s">
        <v>108</v>
      </c>
    </row>
    <row r="41" spans="1:4" ht="12.75">
      <c r="A41" s="36"/>
      <c r="B41" s="8"/>
      <c r="C41" s="4" t="s">
        <v>107</v>
      </c>
      <c r="D41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00390625" style="0" customWidth="1"/>
    <col min="4" max="4" width="2.28125" style="0" customWidth="1"/>
    <col min="5" max="16384" width="11.57421875" style="0" customWidth="1"/>
  </cols>
  <sheetData>
    <row r="1" spans="3:5" ht="12.75">
      <c r="C1" s="9"/>
      <c r="E1" t="s">
        <v>51</v>
      </c>
    </row>
    <row r="2" spans="3:5" ht="12.75">
      <c r="C2" s="9"/>
      <c r="E2" t="s">
        <v>117</v>
      </c>
    </row>
    <row r="3" spans="3:10" ht="12.75">
      <c r="C3" s="9" t="s">
        <v>63</v>
      </c>
      <c r="E3" s="16">
        <v>2</v>
      </c>
      <c r="F3">
        <v>10</v>
      </c>
      <c r="G3">
        <v>10</v>
      </c>
      <c r="I3">
        <v>2</v>
      </c>
      <c r="J3">
        <v>4</v>
      </c>
    </row>
    <row r="4" spans="1:13" ht="12.75">
      <c r="A4" s="17" t="s">
        <v>4</v>
      </c>
      <c r="B4" s="18" t="s">
        <v>64</v>
      </c>
      <c r="C4" s="19" t="s">
        <v>65</v>
      </c>
      <c r="D4" s="11"/>
      <c r="E4" s="18" t="s">
        <v>66</v>
      </c>
      <c r="F4" s="20" t="s">
        <v>67</v>
      </c>
      <c r="G4" s="6" t="s">
        <v>68</v>
      </c>
      <c r="H4" s="6" t="s">
        <v>69</v>
      </c>
      <c r="I4" s="18" t="s">
        <v>70</v>
      </c>
      <c r="J4" s="18" t="s">
        <v>70</v>
      </c>
      <c r="K4" s="18" t="s">
        <v>71</v>
      </c>
      <c r="L4" s="21" t="s">
        <v>72</v>
      </c>
      <c r="M4" s="13" t="s">
        <v>73</v>
      </c>
    </row>
    <row r="5" spans="1:13" ht="12.75">
      <c r="A5" s="22"/>
      <c r="D5" s="11"/>
      <c r="E5" s="21" t="s">
        <v>74</v>
      </c>
      <c r="F5" s="23" t="s">
        <v>75</v>
      </c>
      <c r="G5" s="6" t="s">
        <v>76</v>
      </c>
      <c r="H5" s="21" t="s">
        <v>77</v>
      </c>
      <c r="I5" s="21" t="s">
        <v>16</v>
      </c>
      <c r="J5" s="21" t="s">
        <v>16</v>
      </c>
      <c r="K5" s="21" t="s">
        <v>78</v>
      </c>
      <c r="L5" s="21" t="s">
        <v>78</v>
      </c>
      <c r="M5" s="21" t="s">
        <v>79</v>
      </c>
    </row>
    <row r="6" spans="1:13" ht="12.75">
      <c r="A6" s="22"/>
      <c r="D6" s="11"/>
      <c r="E6" s="20" t="s">
        <v>80</v>
      </c>
      <c r="F6" s="23" t="s">
        <v>81</v>
      </c>
      <c r="G6" s="23" t="s">
        <v>82</v>
      </c>
      <c r="H6" s="18" t="s">
        <v>83</v>
      </c>
      <c r="I6" s="23" t="s">
        <v>17</v>
      </c>
      <c r="J6" s="23" t="s">
        <v>17</v>
      </c>
      <c r="K6" s="23"/>
      <c r="L6" s="23" t="s">
        <v>81</v>
      </c>
      <c r="M6" s="23" t="s">
        <v>80</v>
      </c>
    </row>
    <row r="7" spans="4:13" ht="12.75">
      <c r="D7" s="24" t="s">
        <v>84</v>
      </c>
      <c r="L7" s="25" t="s">
        <v>85</v>
      </c>
      <c r="M7" s="25" t="s">
        <v>86</v>
      </c>
    </row>
    <row r="8" spans="1:13" ht="12.75">
      <c r="A8" s="15">
        <v>0</v>
      </c>
      <c r="B8" s="8">
        <f>B35</f>
        <v>10.0584</v>
      </c>
      <c r="C8" s="11" t="s">
        <v>87</v>
      </c>
      <c r="D8" s="11" t="s">
        <v>88</v>
      </c>
      <c r="K8" s="26">
        <v>0.7222222222222222</v>
      </c>
      <c r="L8" s="27">
        <v>0.8055555555555556</v>
      </c>
      <c r="M8" s="18" t="s">
        <v>89</v>
      </c>
    </row>
    <row r="9" spans="1:13" ht="12.75">
      <c r="A9" s="15">
        <f>-97.62+114.19</f>
        <v>16.569999999999993</v>
      </c>
      <c r="B9" s="8">
        <f>B34</f>
        <v>12.192</v>
      </c>
      <c r="C9" s="11" t="s">
        <v>90</v>
      </c>
      <c r="D9" s="27" t="s">
        <v>91</v>
      </c>
      <c r="K9" s="18" t="s">
        <v>89</v>
      </c>
      <c r="L9" s="27">
        <v>0.8159722222222222</v>
      </c>
      <c r="M9" s="27">
        <v>0.8680555555555556</v>
      </c>
    </row>
    <row r="10" spans="1:13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K10" s="18" t="s">
        <v>89</v>
      </c>
      <c r="L10" s="27">
        <v>0.8194444444444444</v>
      </c>
      <c r="M10" s="29" t="s">
        <v>92</v>
      </c>
    </row>
    <row r="11" spans="1:13" ht="12.75">
      <c r="A11" s="15">
        <f>-97.62+178.23</f>
        <v>80.60999999999999</v>
      </c>
      <c r="B11" s="8">
        <f>B32</f>
        <v>11.5824</v>
      </c>
      <c r="C11" s="11" t="s">
        <v>95</v>
      </c>
      <c r="D11" s="11" t="s">
        <v>91</v>
      </c>
      <c r="K11" s="26">
        <v>0.78125</v>
      </c>
      <c r="L11" s="27">
        <v>0.8854166666666666</v>
      </c>
      <c r="M11" s="27">
        <v>0.9270833333333334</v>
      </c>
    </row>
    <row r="12" spans="1:10" ht="12.75">
      <c r="A12">
        <v>0</v>
      </c>
      <c r="B12" s="8">
        <f>0.3048*38</f>
        <v>11.5824</v>
      </c>
      <c r="C12" s="11" t="s">
        <v>95</v>
      </c>
      <c r="D12" s="11" t="s">
        <v>88</v>
      </c>
      <c r="E12" s="27">
        <v>0.34375</v>
      </c>
      <c r="F12" s="27">
        <v>0.3541666666666667</v>
      </c>
      <c r="G12" s="27">
        <v>0.3541666666666667</v>
      </c>
      <c r="H12" s="27">
        <v>0.3854166666666667</v>
      </c>
      <c r="I12" s="30">
        <v>0.7083333333333334</v>
      </c>
      <c r="J12" s="30">
        <v>0.7395833333333334</v>
      </c>
    </row>
    <row r="13" spans="1:10" ht="12.75">
      <c r="A13">
        <v>4</v>
      </c>
      <c r="B13" s="8">
        <f>0.3048*40</f>
        <v>12.192</v>
      </c>
      <c r="C13" s="11" t="s">
        <v>96</v>
      </c>
      <c r="D13" s="32"/>
      <c r="E13" s="18" t="s">
        <v>89</v>
      </c>
      <c r="F13" s="18" t="s">
        <v>89</v>
      </c>
      <c r="G13" s="18" t="s">
        <v>89</v>
      </c>
      <c r="H13" s="18" t="s">
        <v>89</v>
      </c>
      <c r="I13" s="30">
        <f>I12+1/24*10/60</f>
        <v>0.7152777777777778</v>
      </c>
      <c r="J13" s="30">
        <f>J12+1/24*10/60</f>
        <v>0.7465277777777778</v>
      </c>
    </row>
    <row r="14" spans="1:10" ht="12.75">
      <c r="A14">
        <v>20</v>
      </c>
      <c r="B14" s="8">
        <f>0.3048*197</f>
        <v>60.0456</v>
      </c>
      <c r="C14" s="11" t="s">
        <v>97</v>
      </c>
      <c r="D14" s="32"/>
      <c r="E14" s="18" t="s">
        <v>89</v>
      </c>
      <c r="F14" s="18" t="s">
        <v>89</v>
      </c>
      <c r="G14" s="18" t="s">
        <v>89</v>
      </c>
      <c r="H14" s="18" t="s">
        <v>89</v>
      </c>
      <c r="I14" s="30">
        <f>I13+1/24*13/60</f>
        <v>0.7243055555555555</v>
      </c>
      <c r="J14" s="30">
        <f>J13+1/24*13/60</f>
        <v>0.7555555555555555</v>
      </c>
    </row>
    <row r="15" spans="2:10" ht="12.75">
      <c r="B15" s="8"/>
      <c r="C15" s="11" t="s">
        <v>115</v>
      </c>
      <c r="D15" s="32"/>
      <c r="E15" s="18" t="s">
        <v>89</v>
      </c>
      <c r="F15" s="18" t="s">
        <v>89</v>
      </c>
      <c r="G15" s="18" t="s">
        <v>89</v>
      </c>
      <c r="H15" s="18" t="s">
        <v>89</v>
      </c>
      <c r="I15" s="30">
        <f>I16-1/24*16/60</f>
        <v>0.7430555555555556</v>
      </c>
      <c r="J15" s="30">
        <f>J16-1/24*16/60</f>
        <v>0.7743055555555556</v>
      </c>
    </row>
    <row r="16" spans="1:10" ht="12.75">
      <c r="A16">
        <v>73</v>
      </c>
      <c r="B16" s="8">
        <f>0.3048*339</f>
        <v>103.3272</v>
      </c>
      <c r="C16" s="11" t="s">
        <v>101</v>
      </c>
      <c r="D16" s="11" t="s">
        <v>91</v>
      </c>
      <c r="E16" s="27">
        <v>0.3958333333333333</v>
      </c>
      <c r="F16" s="27">
        <v>0.4097222222222222</v>
      </c>
      <c r="G16" s="27">
        <v>0.4097222222222222</v>
      </c>
      <c r="H16" s="18" t="s">
        <v>89</v>
      </c>
      <c r="I16" s="30">
        <v>0.7541666666666667</v>
      </c>
      <c r="J16" s="30">
        <v>0.7854166666666667</v>
      </c>
    </row>
    <row r="17" spans="1:8" ht="12.75">
      <c r="A17" s="22"/>
      <c r="C17" s="11"/>
      <c r="D17" s="11" t="s">
        <v>102</v>
      </c>
      <c r="E17" s="25" t="s">
        <v>103</v>
      </c>
      <c r="F17" s="25" t="s">
        <v>103</v>
      </c>
      <c r="G17" s="25" t="s">
        <v>104</v>
      </c>
      <c r="H17" s="18" t="s">
        <v>105</v>
      </c>
    </row>
    <row r="18" spans="1:6" ht="12.75">
      <c r="A18" s="22"/>
      <c r="C18" t="s">
        <v>106</v>
      </c>
      <c r="D18" s="11"/>
      <c r="E18" s="11"/>
      <c r="F18" s="11"/>
    </row>
    <row r="19" spans="1:10" ht="12.75">
      <c r="A19" s="22"/>
      <c r="C19" s="4" t="s">
        <v>107</v>
      </c>
      <c r="D19" s="11"/>
      <c r="E19" s="11"/>
      <c r="F19" s="11"/>
      <c r="G19" s="11"/>
      <c r="H19" s="11"/>
      <c r="J19" s="11"/>
    </row>
    <row r="20" ht="12.75">
      <c r="C20" t="s">
        <v>108</v>
      </c>
    </row>
    <row r="22" spans="6:12" ht="12.75">
      <c r="F22">
        <v>1</v>
      </c>
      <c r="G22">
        <v>3</v>
      </c>
      <c r="J22">
        <v>1</v>
      </c>
      <c r="K22">
        <v>9</v>
      </c>
      <c r="L22">
        <v>9</v>
      </c>
    </row>
    <row r="23" spans="5:12" ht="12.75">
      <c r="E23" s="33" t="s">
        <v>73</v>
      </c>
      <c r="F23" s="18" t="s">
        <v>70</v>
      </c>
      <c r="G23" s="18" t="s">
        <v>70</v>
      </c>
      <c r="H23" s="21" t="s">
        <v>72</v>
      </c>
      <c r="I23" s="20" t="s">
        <v>69</v>
      </c>
      <c r="J23" s="18" t="s">
        <v>66</v>
      </c>
      <c r="K23" s="20" t="s">
        <v>67</v>
      </c>
      <c r="L23" s="6" t="s">
        <v>68</v>
      </c>
    </row>
    <row r="24" spans="1:12" ht="12.75">
      <c r="A24" s="17" t="s">
        <v>4</v>
      </c>
      <c r="B24" s="18" t="s">
        <v>64</v>
      </c>
      <c r="C24" s="19" t="s">
        <v>109</v>
      </c>
      <c r="D24" s="11"/>
      <c r="E24" s="21" t="s">
        <v>79</v>
      </c>
      <c r="F24" s="21" t="s">
        <v>16</v>
      </c>
      <c r="G24" s="21" t="s">
        <v>16</v>
      </c>
      <c r="H24" s="21" t="s">
        <v>78</v>
      </c>
      <c r="I24" s="21" t="s">
        <v>110</v>
      </c>
      <c r="J24" s="21" t="s">
        <v>111</v>
      </c>
      <c r="K24" s="23" t="s">
        <v>112</v>
      </c>
      <c r="L24" s="6" t="s">
        <v>76</v>
      </c>
    </row>
    <row r="25" spans="1:12" ht="12.75">
      <c r="A25" s="22"/>
      <c r="C25" s="11"/>
      <c r="D25" s="11"/>
      <c r="E25" s="23" t="s">
        <v>80</v>
      </c>
      <c r="F25" s="23" t="s">
        <v>17</v>
      </c>
      <c r="G25" s="23" t="s">
        <v>17</v>
      </c>
      <c r="H25" s="23" t="s">
        <v>81</v>
      </c>
      <c r="I25" s="18" t="s">
        <v>83</v>
      </c>
      <c r="J25" s="23" t="s">
        <v>80</v>
      </c>
      <c r="K25" s="23" t="s">
        <v>81</v>
      </c>
      <c r="L25" s="23" t="s">
        <v>82</v>
      </c>
    </row>
    <row r="26" spans="1:12" ht="12.75">
      <c r="A26" s="22"/>
      <c r="C26" s="11"/>
      <c r="D26" s="34" t="s">
        <v>84</v>
      </c>
      <c r="E26" s="34"/>
      <c r="H26" s="34"/>
      <c r="I26" s="18" t="s">
        <v>105</v>
      </c>
      <c r="J26" s="25" t="s">
        <v>103</v>
      </c>
      <c r="K26" s="25" t="s">
        <v>103</v>
      </c>
      <c r="L26" s="25" t="s">
        <v>104</v>
      </c>
    </row>
    <row r="27" spans="1:12" ht="12.75">
      <c r="A27" s="8">
        <f>A16-A16</f>
        <v>0</v>
      </c>
      <c r="B27" s="8">
        <f>B16</f>
        <v>103.3272</v>
      </c>
      <c r="C27" s="11" t="s">
        <v>101</v>
      </c>
      <c r="D27" s="11" t="s">
        <v>88</v>
      </c>
      <c r="E27" s="11"/>
      <c r="F27" s="30">
        <v>0.25</v>
      </c>
      <c r="G27" s="30">
        <v>0.28125</v>
      </c>
      <c r="H27" s="11"/>
      <c r="I27" s="18" t="s">
        <v>89</v>
      </c>
      <c r="J27" s="35" t="s">
        <v>113</v>
      </c>
      <c r="K27" s="27">
        <v>0.7673611111111112</v>
      </c>
      <c r="L27" s="27">
        <v>0.7673611111111112</v>
      </c>
    </row>
    <row r="28" spans="1:12" ht="12.75">
      <c r="A28" s="8"/>
      <c r="B28" s="8"/>
      <c r="C28" s="11" t="s">
        <v>115</v>
      </c>
      <c r="D28" s="32"/>
      <c r="E28" s="32"/>
      <c r="F28" s="30">
        <v>0.2625</v>
      </c>
      <c r="G28" s="30">
        <f>F28+0.75/24</f>
        <v>0.29375</v>
      </c>
      <c r="H28" s="32"/>
      <c r="I28" s="18" t="s">
        <v>89</v>
      </c>
      <c r="J28" s="18" t="s">
        <v>89</v>
      </c>
      <c r="K28" s="18" t="s">
        <v>89</v>
      </c>
      <c r="L28" s="18" t="s">
        <v>89</v>
      </c>
    </row>
    <row r="29" spans="1:12" ht="12.75">
      <c r="A29" s="8">
        <f>A16-A14</f>
        <v>53</v>
      </c>
      <c r="B29" s="8">
        <f>B14</f>
        <v>60.0456</v>
      </c>
      <c r="C29" s="11" t="s">
        <v>97</v>
      </c>
      <c r="D29" s="32"/>
      <c r="E29" s="32"/>
      <c r="F29" s="30">
        <v>0.28194444444444444</v>
      </c>
      <c r="G29" s="30">
        <f>F29+0.75/24</f>
        <v>0.31319444444444444</v>
      </c>
      <c r="H29" s="32"/>
      <c r="I29" s="18" t="s">
        <v>89</v>
      </c>
      <c r="J29" s="18" t="s">
        <v>89</v>
      </c>
      <c r="K29" s="18" t="s">
        <v>89</v>
      </c>
      <c r="L29" s="18" t="s">
        <v>89</v>
      </c>
    </row>
    <row r="30" spans="1:12" ht="12.75">
      <c r="A30" s="12">
        <f>A16-A13</f>
        <v>69</v>
      </c>
      <c r="B30" s="8">
        <f>B13</f>
        <v>12.192</v>
      </c>
      <c r="C30" s="11" t="s">
        <v>96</v>
      </c>
      <c r="D30" s="32"/>
      <c r="E30" s="32"/>
      <c r="F30" s="30">
        <v>0.2902777777777778</v>
      </c>
      <c r="G30" s="30">
        <f>F30+0.75/24</f>
        <v>0.3215277777777778</v>
      </c>
      <c r="H30" s="32"/>
      <c r="I30" s="18" t="s">
        <v>89</v>
      </c>
      <c r="J30" s="18" t="s">
        <v>89</v>
      </c>
      <c r="K30" s="18" t="s">
        <v>89</v>
      </c>
      <c r="L30" s="18" t="s">
        <v>89</v>
      </c>
    </row>
    <row r="31" spans="1:12" ht="12.75">
      <c r="A31" s="8">
        <f>A16-A12</f>
        <v>73</v>
      </c>
      <c r="B31" s="8">
        <f>B12</f>
        <v>11.5824</v>
      </c>
      <c r="C31" s="11" t="s">
        <v>95</v>
      </c>
      <c r="D31" s="11" t="s">
        <v>91</v>
      </c>
      <c r="F31" s="30">
        <v>0.29583333333333334</v>
      </c>
      <c r="G31" s="30">
        <v>0.32708333333333334</v>
      </c>
      <c r="I31" s="27">
        <v>0.7291666666666666</v>
      </c>
      <c r="J31" s="27">
        <v>0.8333333333333334</v>
      </c>
      <c r="K31" s="27">
        <v>0.8333333333333334</v>
      </c>
      <c r="L31" s="27">
        <v>0.8333333333333334</v>
      </c>
    </row>
    <row r="32" spans="1:8" ht="12.75">
      <c r="A32" s="36">
        <f>A11-A11</f>
        <v>0</v>
      </c>
      <c r="B32" s="8">
        <f>0.3048*38</f>
        <v>11.5824</v>
      </c>
      <c r="C32" s="11" t="s">
        <v>95</v>
      </c>
      <c r="D32" s="11" t="s">
        <v>88</v>
      </c>
      <c r="E32" s="27">
        <v>0.28125</v>
      </c>
      <c r="H32" s="27">
        <v>0.40625</v>
      </c>
    </row>
    <row r="33" spans="1:8" ht="12.75">
      <c r="A33" s="12">
        <f>A11-A10</f>
        <v>64.03999999999999</v>
      </c>
      <c r="B33" s="8">
        <f>0.3048*40</f>
        <v>12.192</v>
      </c>
      <c r="C33" s="28" t="s">
        <v>90</v>
      </c>
      <c r="D33" s="27" t="s">
        <v>91</v>
      </c>
      <c r="E33" s="27">
        <v>0.3298611111111111</v>
      </c>
      <c r="H33" s="27">
        <v>0.4548611111111111</v>
      </c>
    </row>
    <row r="34" spans="1:8" ht="12.75">
      <c r="A34" s="36">
        <f>A11-A9</f>
        <v>64.03999999999999</v>
      </c>
      <c r="B34" s="8">
        <f>B33</f>
        <v>12.192</v>
      </c>
      <c r="C34" s="11" t="s">
        <v>90</v>
      </c>
      <c r="D34" t="s">
        <v>88</v>
      </c>
      <c r="E34" s="29" t="s">
        <v>114</v>
      </c>
      <c r="H34" s="27">
        <v>0.4583333333333333</v>
      </c>
    </row>
    <row r="35" spans="1:8" ht="12.75">
      <c r="A35" s="36">
        <f>A11-A8</f>
        <v>80.60999999999999</v>
      </c>
      <c r="B35" s="8">
        <f>0.3048*33</f>
        <v>10.0584</v>
      </c>
      <c r="C35" s="11" t="s">
        <v>87</v>
      </c>
      <c r="D35" s="11" t="s">
        <v>91</v>
      </c>
      <c r="E35" s="18" t="s">
        <v>89</v>
      </c>
      <c r="H35" s="27">
        <v>0.4791666666666667</v>
      </c>
    </row>
    <row r="36" spans="4:8" ht="12.75">
      <c r="D36" s="11" t="s">
        <v>102</v>
      </c>
      <c r="E36" s="25" t="s">
        <v>86</v>
      </c>
      <c r="H36" s="25" t="s">
        <v>85</v>
      </c>
    </row>
    <row r="37" spans="1:4" ht="12.75">
      <c r="A37" s="22"/>
      <c r="C37" t="s">
        <v>106</v>
      </c>
      <c r="D37" s="11"/>
    </row>
    <row r="38" ht="12.75">
      <c r="C38" t="s">
        <v>108</v>
      </c>
    </row>
    <row r="39" spans="1:4" ht="12.75">
      <c r="A39" s="36"/>
      <c r="B39" s="8"/>
      <c r="C39" s="4" t="s">
        <v>107</v>
      </c>
      <c r="D39" s="1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421875" style="0" customWidth="1"/>
    <col min="4" max="4" width="2.421875" style="0" customWidth="1"/>
    <col min="5" max="16384" width="11.57421875" style="0" customWidth="1"/>
  </cols>
  <sheetData>
    <row r="1" spans="3:6" ht="12.75">
      <c r="C1" s="9"/>
      <c r="E1" t="s">
        <v>51</v>
      </c>
      <c r="F1" s="16"/>
    </row>
    <row r="2" spans="3:6" ht="12.75">
      <c r="C2" s="9"/>
      <c r="E2" t="s">
        <v>118</v>
      </c>
      <c r="F2" s="16"/>
    </row>
    <row r="3" spans="3:12" ht="12.75">
      <c r="C3" s="9" t="s">
        <v>63</v>
      </c>
      <c r="E3">
        <v>2</v>
      </c>
      <c r="F3" s="16">
        <v>2</v>
      </c>
      <c r="G3">
        <v>10</v>
      </c>
      <c r="H3">
        <v>10</v>
      </c>
      <c r="J3">
        <v>4</v>
      </c>
      <c r="K3">
        <v>6</v>
      </c>
      <c r="L3">
        <v>8</v>
      </c>
    </row>
    <row r="4" spans="1:15" ht="12.75">
      <c r="A4" s="17" t="s">
        <v>4</v>
      </c>
      <c r="B4" s="18" t="s">
        <v>64</v>
      </c>
      <c r="C4" s="19" t="s">
        <v>65</v>
      </c>
      <c r="D4" s="11"/>
      <c r="E4" s="18" t="s">
        <v>70</v>
      </c>
      <c r="F4" s="18" t="s">
        <v>66</v>
      </c>
      <c r="G4" s="20" t="s">
        <v>67</v>
      </c>
      <c r="H4" s="6" t="s">
        <v>68</v>
      </c>
      <c r="I4" s="6" t="s">
        <v>69</v>
      </c>
      <c r="J4" s="18" t="s">
        <v>70</v>
      </c>
      <c r="K4" s="18" t="s">
        <v>70</v>
      </c>
      <c r="L4" s="18" t="s">
        <v>70</v>
      </c>
      <c r="M4" s="18" t="s">
        <v>71</v>
      </c>
      <c r="N4" s="21" t="s">
        <v>72</v>
      </c>
      <c r="O4" s="13" t="s">
        <v>73</v>
      </c>
    </row>
    <row r="5" spans="1:15" ht="12.75">
      <c r="A5" s="22"/>
      <c r="D5" s="11"/>
      <c r="E5" s="21" t="s">
        <v>16</v>
      </c>
      <c r="F5" s="21" t="s">
        <v>74</v>
      </c>
      <c r="G5" s="23" t="s">
        <v>75</v>
      </c>
      <c r="H5" s="6" t="s">
        <v>76</v>
      </c>
      <c r="I5" s="21" t="s">
        <v>77</v>
      </c>
      <c r="J5" s="21" t="s">
        <v>16</v>
      </c>
      <c r="K5" s="21" t="s">
        <v>16</v>
      </c>
      <c r="L5" s="21" t="s">
        <v>16</v>
      </c>
      <c r="M5" s="21" t="s">
        <v>78</v>
      </c>
      <c r="N5" s="21" t="s">
        <v>78</v>
      </c>
      <c r="O5" s="21" t="s">
        <v>79</v>
      </c>
    </row>
    <row r="6" spans="1:15" ht="12.75">
      <c r="A6" s="22"/>
      <c r="D6" s="11"/>
      <c r="E6" s="23" t="s">
        <v>17</v>
      </c>
      <c r="F6" s="20" t="s">
        <v>80</v>
      </c>
      <c r="G6" s="23" t="s">
        <v>81</v>
      </c>
      <c r="H6" s="23" t="s">
        <v>82</v>
      </c>
      <c r="I6" s="18" t="s">
        <v>83</v>
      </c>
      <c r="J6" s="23" t="s">
        <v>17</v>
      </c>
      <c r="K6" s="23" t="s">
        <v>17</v>
      </c>
      <c r="L6" s="23" t="s">
        <v>17</v>
      </c>
      <c r="M6" s="23"/>
      <c r="N6" s="23" t="s">
        <v>81</v>
      </c>
      <c r="O6" s="23" t="s">
        <v>80</v>
      </c>
    </row>
    <row r="7" spans="4:15" ht="12.75">
      <c r="D7" s="24" t="s">
        <v>84</v>
      </c>
      <c r="N7" s="25" t="s">
        <v>85</v>
      </c>
      <c r="O7" s="25" t="s">
        <v>86</v>
      </c>
    </row>
    <row r="8" spans="1:15" ht="12.75">
      <c r="A8" s="15">
        <v>0</v>
      </c>
      <c r="B8" s="8">
        <f>B35</f>
        <v>10.0584</v>
      </c>
      <c r="C8" s="11" t="s">
        <v>87</v>
      </c>
      <c r="D8" s="11" t="s">
        <v>88</v>
      </c>
      <c r="M8" s="26">
        <v>0.7222222222222222</v>
      </c>
      <c r="N8" s="27">
        <v>0.8055555555555556</v>
      </c>
      <c r="O8" s="18" t="s">
        <v>89</v>
      </c>
    </row>
    <row r="9" spans="1:15" ht="12.75">
      <c r="A9" s="15">
        <f>-97.62+114.19</f>
        <v>16.569999999999993</v>
      </c>
      <c r="B9" s="8">
        <f>B34</f>
        <v>12.192</v>
      </c>
      <c r="C9" s="11" t="s">
        <v>90</v>
      </c>
      <c r="D9" s="27" t="s">
        <v>91</v>
      </c>
      <c r="M9" s="18" t="s">
        <v>89</v>
      </c>
      <c r="N9" s="27">
        <v>0.8159722222222222</v>
      </c>
      <c r="O9" s="27">
        <v>0.8680555555555556</v>
      </c>
    </row>
    <row r="10" spans="1:15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M10" s="18" t="s">
        <v>89</v>
      </c>
      <c r="N10" s="27">
        <v>0.8194444444444444</v>
      </c>
      <c r="O10" s="29" t="s">
        <v>92</v>
      </c>
    </row>
    <row r="11" spans="1:15" ht="12.75">
      <c r="A11" s="15">
        <f>-97.62+178.23</f>
        <v>80.60999999999999</v>
      </c>
      <c r="B11" s="8">
        <f>B32</f>
        <v>11.5824</v>
      </c>
      <c r="C11" s="11" t="s">
        <v>95</v>
      </c>
      <c r="D11" s="11" t="s">
        <v>91</v>
      </c>
      <c r="M11" s="26">
        <v>0.78125</v>
      </c>
      <c r="N11" s="27">
        <v>0.8854166666666666</v>
      </c>
      <c r="O11" s="27">
        <v>0.9270833333333334</v>
      </c>
    </row>
    <row r="12" spans="1:12" ht="12.75">
      <c r="A12">
        <v>0</v>
      </c>
      <c r="B12" s="8">
        <f>0.3048*38</f>
        <v>11.5824</v>
      </c>
      <c r="C12" s="11" t="s">
        <v>95</v>
      </c>
      <c r="D12" s="11" t="s">
        <v>88</v>
      </c>
      <c r="E12" s="30">
        <v>0.3333333333333333</v>
      </c>
      <c r="F12" s="27">
        <v>0.34375</v>
      </c>
      <c r="G12" s="27">
        <v>0.3541666666666667</v>
      </c>
      <c r="H12" s="27">
        <v>0.3541666666666667</v>
      </c>
      <c r="I12" s="27">
        <v>0.3854166666666667</v>
      </c>
      <c r="J12" s="30">
        <v>0.5625</v>
      </c>
      <c r="K12" s="30">
        <v>0.7083333333333334</v>
      </c>
      <c r="L12" s="30">
        <v>0.7395833333333334</v>
      </c>
    </row>
    <row r="13" spans="1:12" ht="12.75">
      <c r="A13">
        <v>4</v>
      </c>
      <c r="B13" s="8">
        <f>0.3048*40</f>
        <v>12.192</v>
      </c>
      <c r="C13" s="11" t="s">
        <v>96</v>
      </c>
      <c r="D13" s="32"/>
      <c r="E13" s="30">
        <f>E12+1/24*10/60</f>
        <v>0.34027777777777773</v>
      </c>
      <c r="F13" s="18" t="s">
        <v>89</v>
      </c>
      <c r="G13" s="18" t="s">
        <v>89</v>
      </c>
      <c r="H13" s="18" t="s">
        <v>89</v>
      </c>
      <c r="I13" s="18" t="s">
        <v>89</v>
      </c>
      <c r="J13" s="30">
        <f>J12+1/24*10/60</f>
        <v>0.5694444444444444</v>
      </c>
      <c r="K13" s="30">
        <f>K12+1/24*10/60</f>
        <v>0.7152777777777778</v>
      </c>
      <c r="L13" s="30">
        <f>L12+1/24*10/60</f>
        <v>0.7465277777777778</v>
      </c>
    </row>
    <row r="14" spans="1:12" ht="12.75">
      <c r="A14">
        <v>20</v>
      </c>
      <c r="B14" s="8">
        <f>0.3048*197</f>
        <v>60.0456</v>
      </c>
      <c r="C14" s="11" t="s">
        <v>97</v>
      </c>
      <c r="D14" s="32"/>
      <c r="E14" s="30">
        <f>E13+1/24*13/60</f>
        <v>0.34930555555555554</v>
      </c>
      <c r="F14" s="18" t="s">
        <v>89</v>
      </c>
      <c r="G14" s="18" t="s">
        <v>89</v>
      </c>
      <c r="H14" s="18" t="s">
        <v>89</v>
      </c>
      <c r="I14" s="18" t="s">
        <v>89</v>
      </c>
      <c r="J14" s="30">
        <f>J13+1/24*13/60</f>
        <v>0.5784722222222222</v>
      </c>
      <c r="K14" s="30">
        <f>K13+1/24*13/60</f>
        <v>0.7243055555555555</v>
      </c>
      <c r="L14" s="30">
        <f>L13+1/24*13/60</f>
        <v>0.7555555555555555</v>
      </c>
    </row>
    <row r="15" spans="2:12" ht="12.75">
      <c r="B15" s="8"/>
      <c r="C15" s="11" t="s">
        <v>115</v>
      </c>
      <c r="D15" s="32"/>
      <c r="E15" s="30">
        <f>E16-1/24*16/60</f>
        <v>0.3680555555555555</v>
      </c>
      <c r="F15" s="18" t="s">
        <v>89</v>
      </c>
      <c r="G15" s="18" t="s">
        <v>89</v>
      </c>
      <c r="H15" s="18" t="s">
        <v>89</v>
      </c>
      <c r="I15" s="18" t="s">
        <v>89</v>
      </c>
      <c r="J15" s="30">
        <f>J16-1/24*16/60</f>
        <v>0.5972222222222222</v>
      </c>
      <c r="K15" s="30">
        <f>K16-1/24*16/60</f>
        <v>0.7430555555555556</v>
      </c>
      <c r="L15" s="30">
        <f>L16-1/24*16/60</f>
        <v>0.7743055555555556</v>
      </c>
    </row>
    <row r="16" spans="1:12" ht="12.75">
      <c r="A16">
        <v>73</v>
      </c>
      <c r="B16" s="8">
        <f>0.3048*339</f>
        <v>103.3272</v>
      </c>
      <c r="C16" s="11" t="s">
        <v>101</v>
      </c>
      <c r="D16" s="11" t="s">
        <v>91</v>
      </c>
      <c r="E16" s="30">
        <v>0.37916666666666665</v>
      </c>
      <c r="F16" s="27">
        <v>0.3958333333333333</v>
      </c>
      <c r="G16" s="27">
        <v>0.4097222222222222</v>
      </c>
      <c r="H16" s="27">
        <v>0.4097222222222222</v>
      </c>
      <c r="I16" s="18" t="s">
        <v>89</v>
      </c>
      <c r="J16" s="30">
        <v>0.6083333333333333</v>
      </c>
      <c r="K16" s="30">
        <v>0.7541666666666667</v>
      </c>
      <c r="L16" s="30">
        <v>0.7854166666666667</v>
      </c>
    </row>
    <row r="17" spans="1:9" ht="12.75">
      <c r="A17" s="22"/>
      <c r="C17" s="11"/>
      <c r="D17" s="11" t="s">
        <v>102</v>
      </c>
      <c r="F17" s="25" t="s">
        <v>103</v>
      </c>
      <c r="G17" s="25" t="s">
        <v>103</v>
      </c>
      <c r="H17" s="25" t="s">
        <v>104</v>
      </c>
      <c r="I17" s="18" t="s">
        <v>105</v>
      </c>
    </row>
    <row r="18" spans="1:8" ht="12.75">
      <c r="A18" s="22"/>
      <c r="C18" t="s">
        <v>106</v>
      </c>
      <c r="D18" s="11"/>
      <c r="F18" s="11"/>
      <c r="G18" s="11"/>
      <c r="H18" s="11"/>
    </row>
    <row r="19" spans="1:8" ht="12.75">
      <c r="A19" s="22"/>
      <c r="C19" s="4" t="s">
        <v>107</v>
      </c>
      <c r="D19" s="11"/>
      <c r="G19" s="11"/>
      <c r="H19" s="11"/>
    </row>
    <row r="20" ht="12.75">
      <c r="C20" t="s">
        <v>108</v>
      </c>
    </row>
    <row r="22" spans="6:14" ht="12.75">
      <c r="F22">
        <v>1</v>
      </c>
      <c r="G22">
        <v>3</v>
      </c>
      <c r="I22">
        <v>5</v>
      </c>
      <c r="J22">
        <v>7</v>
      </c>
      <c r="L22">
        <v>1</v>
      </c>
      <c r="M22">
        <v>9</v>
      </c>
      <c r="N22">
        <v>9</v>
      </c>
    </row>
    <row r="23" spans="5:14" ht="12.75">
      <c r="E23" s="33" t="s">
        <v>73</v>
      </c>
      <c r="F23" s="18" t="s">
        <v>70</v>
      </c>
      <c r="G23" s="18" t="s">
        <v>70</v>
      </c>
      <c r="H23" s="21" t="s">
        <v>72</v>
      </c>
      <c r="I23" s="18" t="s">
        <v>70</v>
      </c>
      <c r="J23" s="18" t="s">
        <v>70</v>
      </c>
      <c r="K23" s="20" t="s">
        <v>69</v>
      </c>
      <c r="L23" s="18" t="s">
        <v>66</v>
      </c>
      <c r="M23" s="20" t="s">
        <v>67</v>
      </c>
      <c r="N23" s="6" t="s">
        <v>68</v>
      </c>
    </row>
    <row r="24" spans="1:14" ht="12.75">
      <c r="A24" s="17" t="s">
        <v>4</v>
      </c>
      <c r="B24" s="18" t="s">
        <v>64</v>
      </c>
      <c r="C24" s="19" t="s">
        <v>109</v>
      </c>
      <c r="D24" s="11"/>
      <c r="E24" s="21" t="s">
        <v>79</v>
      </c>
      <c r="F24" s="21" t="s">
        <v>16</v>
      </c>
      <c r="G24" s="21" t="s">
        <v>16</v>
      </c>
      <c r="H24" s="21" t="s">
        <v>78</v>
      </c>
      <c r="I24" s="21" t="s">
        <v>16</v>
      </c>
      <c r="J24" s="21" t="s">
        <v>16</v>
      </c>
      <c r="K24" s="21" t="s">
        <v>110</v>
      </c>
      <c r="L24" s="21" t="s">
        <v>111</v>
      </c>
      <c r="M24" s="23" t="s">
        <v>112</v>
      </c>
      <c r="N24" s="6" t="s">
        <v>76</v>
      </c>
    </row>
    <row r="25" spans="1:14" ht="12.75">
      <c r="A25" s="22"/>
      <c r="C25" s="11"/>
      <c r="D25" s="11"/>
      <c r="E25" s="23" t="s">
        <v>80</v>
      </c>
      <c r="F25" s="23" t="s">
        <v>17</v>
      </c>
      <c r="G25" s="23" t="s">
        <v>17</v>
      </c>
      <c r="H25" s="23" t="s">
        <v>81</v>
      </c>
      <c r="I25" s="23" t="s">
        <v>17</v>
      </c>
      <c r="J25" s="23" t="s">
        <v>17</v>
      </c>
      <c r="K25" s="18" t="s">
        <v>83</v>
      </c>
      <c r="L25" s="23" t="s">
        <v>80</v>
      </c>
      <c r="M25" s="23" t="s">
        <v>81</v>
      </c>
      <c r="N25" s="23" t="s">
        <v>82</v>
      </c>
    </row>
    <row r="26" spans="1:14" ht="12.75">
      <c r="A26" s="22"/>
      <c r="C26" s="11"/>
      <c r="D26" s="34" t="s">
        <v>84</v>
      </c>
      <c r="E26" s="34"/>
      <c r="H26" s="34"/>
      <c r="K26" s="18" t="s">
        <v>105</v>
      </c>
      <c r="L26" s="25" t="s">
        <v>103</v>
      </c>
      <c r="M26" s="25" t="s">
        <v>103</v>
      </c>
      <c r="N26" s="25" t="s">
        <v>104</v>
      </c>
    </row>
    <row r="27" spans="1:14" ht="12.75">
      <c r="A27" s="8">
        <f>A16-A16</f>
        <v>0</v>
      </c>
      <c r="B27" s="8">
        <f>B16</f>
        <v>103.3272</v>
      </c>
      <c r="C27" s="11" t="s">
        <v>101</v>
      </c>
      <c r="D27" s="11" t="s">
        <v>88</v>
      </c>
      <c r="E27" s="11"/>
      <c r="F27" s="30">
        <f>MIN!F27</f>
        <v>0.25</v>
      </c>
      <c r="G27" s="30">
        <f>MIN!G27</f>
        <v>0.28125</v>
      </c>
      <c r="H27" s="11"/>
      <c r="I27" s="30">
        <v>0.3958333333333333</v>
      </c>
      <c r="J27" s="30">
        <v>0.625</v>
      </c>
      <c r="K27" s="18" t="s">
        <v>89</v>
      </c>
      <c r="L27" s="35" t="s">
        <v>113</v>
      </c>
      <c r="M27" s="27">
        <v>0.7673611111111112</v>
      </c>
      <c r="N27" s="27">
        <v>0.7673611111111112</v>
      </c>
    </row>
    <row r="28" spans="1:14" ht="12.75">
      <c r="A28" s="8"/>
      <c r="B28" s="8"/>
      <c r="C28" s="11" t="s">
        <v>115</v>
      </c>
      <c r="D28" s="32"/>
      <c r="E28" s="32"/>
      <c r="F28" s="30">
        <f>MIN!F28</f>
        <v>0.2625</v>
      </c>
      <c r="G28" s="30">
        <f>MIN!G28</f>
        <v>0.29375</v>
      </c>
      <c r="H28" s="32"/>
      <c r="I28" s="30">
        <f>F28+3.5/24</f>
        <v>0.4083333333333333</v>
      </c>
      <c r="J28" s="30">
        <f>I28+5.5/24</f>
        <v>0.6375</v>
      </c>
      <c r="K28" s="18" t="s">
        <v>89</v>
      </c>
      <c r="L28" s="18" t="s">
        <v>89</v>
      </c>
      <c r="M28" s="18" t="s">
        <v>89</v>
      </c>
      <c r="N28" s="18" t="s">
        <v>89</v>
      </c>
    </row>
    <row r="29" spans="1:14" ht="12.75">
      <c r="A29" s="8">
        <f>A16-A14</f>
        <v>53</v>
      </c>
      <c r="B29" s="8">
        <f>B14</f>
        <v>60.0456</v>
      </c>
      <c r="C29" s="11" t="s">
        <v>97</v>
      </c>
      <c r="D29" s="32"/>
      <c r="E29" s="32"/>
      <c r="F29" s="30">
        <f>MIN!F29</f>
        <v>0.28194444444444444</v>
      </c>
      <c r="G29" s="30">
        <f>MIN!G29</f>
        <v>0.31319444444444444</v>
      </c>
      <c r="H29" s="32"/>
      <c r="I29" s="30">
        <f>F29+3.5/24</f>
        <v>0.4277777777777778</v>
      </c>
      <c r="J29" s="30">
        <f>I29+5.5/24</f>
        <v>0.6569444444444444</v>
      </c>
      <c r="K29" s="18" t="s">
        <v>89</v>
      </c>
      <c r="L29" s="18" t="s">
        <v>89</v>
      </c>
      <c r="M29" s="18" t="s">
        <v>89</v>
      </c>
      <c r="N29" s="18" t="s">
        <v>89</v>
      </c>
    </row>
    <row r="30" spans="1:14" ht="12.75">
      <c r="A30" s="12">
        <f>A16-A13</f>
        <v>69</v>
      </c>
      <c r="B30" s="8">
        <f>B13</f>
        <v>12.192</v>
      </c>
      <c r="C30" s="11" t="s">
        <v>96</v>
      </c>
      <c r="D30" s="32"/>
      <c r="E30" s="32"/>
      <c r="F30" s="30">
        <f>MIN!F30</f>
        <v>0.2902777777777778</v>
      </c>
      <c r="G30" s="30">
        <f>MIN!G30</f>
        <v>0.3215277777777778</v>
      </c>
      <c r="H30" s="32"/>
      <c r="I30" s="30">
        <f>F30+3.5/24</f>
        <v>0.4361111111111111</v>
      </c>
      <c r="J30" s="30">
        <f>I30+5.5/24</f>
        <v>0.6652777777777777</v>
      </c>
      <c r="K30" s="18" t="s">
        <v>89</v>
      </c>
      <c r="L30" s="18" t="s">
        <v>89</v>
      </c>
      <c r="M30" s="18" t="s">
        <v>89</v>
      </c>
      <c r="N30" s="18" t="s">
        <v>89</v>
      </c>
    </row>
    <row r="31" spans="1:14" ht="12.75">
      <c r="A31" s="8">
        <f>A16-A12</f>
        <v>73</v>
      </c>
      <c r="B31" s="8">
        <f>B12</f>
        <v>11.5824</v>
      </c>
      <c r="C31" s="11" t="s">
        <v>95</v>
      </c>
      <c r="D31" s="11" t="s">
        <v>91</v>
      </c>
      <c r="F31" s="30">
        <f>MIN!F31</f>
        <v>0.29583333333333334</v>
      </c>
      <c r="G31" s="30">
        <f>MIN!G31</f>
        <v>0.32708333333333334</v>
      </c>
      <c r="I31" s="30">
        <v>0.44166666666666665</v>
      </c>
      <c r="J31" s="30">
        <v>0.6708333333333333</v>
      </c>
      <c r="K31" s="27">
        <v>0.7291666666666666</v>
      </c>
      <c r="L31" s="27">
        <v>0.8333333333333334</v>
      </c>
      <c r="M31" s="27">
        <v>0.8333333333333334</v>
      </c>
      <c r="N31" s="27">
        <v>0.8333333333333334</v>
      </c>
    </row>
    <row r="32" spans="1:8" ht="12.75">
      <c r="A32" s="36">
        <f>A11-A11</f>
        <v>0</v>
      </c>
      <c r="B32" s="8">
        <f>0.3048*38</f>
        <v>11.5824</v>
      </c>
      <c r="C32" s="11" t="s">
        <v>95</v>
      </c>
      <c r="D32" s="11" t="s">
        <v>88</v>
      </c>
      <c r="E32" s="27">
        <v>0.28125</v>
      </c>
      <c r="H32" s="27">
        <v>0.40625</v>
      </c>
    </row>
    <row r="33" spans="1:8" ht="12.75">
      <c r="A33" s="12">
        <f>A11-A10</f>
        <v>64.03999999999999</v>
      </c>
      <c r="B33" s="8">
        <f>0.3048*40</f>
        <v>12.192</v>
      </c>
      <c r="C33" s="28" t="s">
        <v>90</v>
      </c>
      <c r="D33" s="27" t="s">
        <v>91</v>
      </c>
      <c r="E33" s="27">
        <v>0.3298611111111111</v>
      </c>
      <c r="H33" s="27">
        <v>0.4548611111111111</v>
      </c>
    </row>
    <row r="34" spans="1:8" ht="12.75">
      <c r="A34" s="36">
        <f>A11-A9</f>
        <v>64.03999999999999</v>
      </c>
      <c r="B34" s="8">
        <f>B33</f>
        <v>12.192</v>
      </c>
      <c r="C34" s="11" t="s">
        <v>90</v>
      </c>
      <c r="D34" t="s">
        <v>88</v>
      </c>
      <c r="E34" s="29" t="s">
        <v>114</v>
      </c>
      <c r="H34" s="27">
        <v>0.4583333333333333</v>
      </c>
    </row>
    <row r="35" spans="1:8" ht="12.75">
      <c r="A35" s="36">
        <f>A11-A8</f>
        <v>80.60999999999999</v>
      </c>
      <c r="B35" s="8">
        <f>0.3048*33</f>
        <v>10.0584</v>
      </c>
      <c r="C35" s="11" t="s">
        <v>87</v>
      </c>
      <c r="D35" s="11" t="s">
        <v>91</v>
      </c>
      <c r="E35" s="18" t="s">
        <v>89</v>
      </c>
      <c r="H35" s="27">
        <v>0.4791666666666667</v>
      </c>
    </row>
    <row r="36" spans="4:8" ht="12.75">
      <c r="D36" s="11" t="s">
        <v>102</v>
      </c>
      <c r="E36" s="25" t="s">
        <v>86</v>
      </c>
      <c r="H36" s="25" t="s">
        <v>85</v>
      </c>
    </row>
    <row r="37" spans="1:4" ht="12.75">
      <c r="A37" s="22"/>
      <c r="C37" t="s">
        <v>106</v>
      </c>
      <c r="D37" s="11"/>
    </row>
    <row r="38" ht="12.75">
      <c r="C38" t="s">
        <v>108</v>
      </c>
    </row>
    <row r="39" spans="1:4" ht="12.75">
      <c r="A39" s="36"/>
      <c r="B39" s="8"/>
      <c r="C39" s="4" t="s">
        <v>107</v>
      </c>
      <c r="D39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9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140625" style="0" customWidth="1"/>
    <col min="4" max="4" width="2.28125" style="0" customWidth="1"/>
    <col min="5" max="16384" width="11.57421875" style="0" customWidth="1"/>
  </cols>
  <sheetData>
    <row r="1" spans="3:5" ht="12.75">
      <c r="C1" s="9"/>
      <c r="E1" t="s">
        <v>51</v>
      </c>
    </row>
    <row r="2" spans="3:5" ht="12.75">
      <c r="C2" s="9"/>
      <c r="E2" t="s">
        <v>119</v>
      </c>
    </row>
    <row r="3" spans="3:17" ht="12.75">
      <c r="C3" s="9" t="s">
        <v>63</v>
      </c>
      <c r="E3" s="16">
        <v>2</v>
      </c>
      <c r="F3">
        <v>2</v>
      </c>
      <c r="G3">
        <v>10</v>
      </c>
      <c r="H3">
        <v>10</v>
      </c>
      <c r="J3">
        <v>4</v>
      </c>
      <c r="K3">
        <v>6</v>
      </c>
      <c r="L3">
        <v>8</v>
      </c>
      <c r="M3">
        <v>10</v>
      </c>
      <c r="N3">
        <v>12</v>
      </c>
      <c r="Q3">
        <v>14</v>
      </c>
    </row>
    <row r="4" spans="1:18" ht="12.75">
      <c r="A4" s="17" t="s">
        <v>4</v>
      </c>
      <c r="B4" s="18" t="s">
        <v>64</v>
      </c>
      <c r="C4" s="19" t="s">
        <v>65</v>
      </c>
      <c r="D4" s="11"/>
      <c r="E4" s="18" t="s">
        <v>66</v>
      </c>
      <c r="F4" s="18" t="s">
        <v>70</v>
      </c>
      <c r="G4" s="20" t="s">
        <v>67</v>
      </c>
      <c r="H4" s="6" t="s">
        <v>68</v>
      </c>
      <c r="I4" s="6" t="s">
        <v>69</v>
      </c>
      <c r="J4" s="18" t="s">
        <v>70</v>
      </c>
      <c r="K4" s="18" t="s">
        <v>70</v>
      </c>
      <c r="L4" s="18" t="s">
        <v>70</v>
      </c>
      <c r="M4" s="18" t="s">
        <v>70</v>
      </c>
      <c r="N4" s="18" t="s">
        <v>70</v>
      </c>
      <c r="O4" s="18" t="s">
        <v>71</v>
      </c>
      <c r="P4" s="21" t="s">
        <v>72</v>
      </c>
      <c r="Q4" s="18" t="s">
        <v>70</v>
      </c>
      <c r="R4" s="13" t="s">
        <v>73</v>
      </c>
    </row>
    <row r="5" spans="1:18" ht="12.75">
      <c r="A5" s="22"/>
      <c r="D5" s="11"/>
      <c r="E5" s="21" t="s">
        <v>74</v>
      </c>
      <c r="F5" s="21" t="s">
        <v>16</v>
      </c>
      <c r="G5" s="23" t="s">
        <v>75</v>
      </c>
      <c r="H5" s="6" t="s">
        <v>76</v>
      </c>
      <c r="I5" s="21" t="s">
        <v>77</v>
      </c>
      <c r="J5" s="21" t="s">
        <v>16</v>
      </c>
      <c r="K5" s="21" t="s">
        <v>16</v>
      </c>
      <c r="L5" s="21" t="s">
        <v>16</v>
      </c>
      <c r="M5" s="21" t="s">
        <v>16</v>
      </c>
      <c r="N5" s="21" t="s">
        <v>16</v>
      </c>
      <c r="O5" s="21" t="s">
        <v>78</v>
      </c>
      <c r="P5" s="21" t="s">
        <v>78</v>
      </c>
      <c r="Q5" s="21" t="s">
        <v>16</v>
      </c>
      <c r="R5" s="21" t="s">
        <v>79</v>
      </c>
    </row>
    <row r="6" spans="1:18" ht="12.75">
      <c r="A6" s="22"/>
      <c r="D6" s="11"/>
      <c r="E6" s="20" t="s">
        <v>80</v>
      </c>
      <c r="F6" s="23" t="s">
        <v>17</v>
      </c>
      <c r="G6" s="23" t="s">
        <v>81</v>
      </c>
      <c r="H6" s="23" t="s">
        <v>82</v>
      </c>
      <c r="I6" s="18" t="s">
        <v>83</v>
      </c>
      <c r="J6" s="23" t="s">
        <v>17</v>
      </c>
      <c r="K6" s="23" t="s">
        <v>17</v>
      </c>
      <c r="L6" s="23" t="s">
        <v>17</v>
      </c>
      <c r="M6" s="23" t="s">
        <v>17</v>
      </c>
      <c r="N6" s="23" t="s">
        <v>17</v>
      </c>
      <c r="O6" s="23"/>
      <c r="P6" s="23" t="s">
        <v>81</v>
      </c>
      <c r="Q6" s="23" t="s">
        <v>17</v>
      </c>
      <c r="R6" s="23" t="s">
        <v>80</v>
      </c>
    </row>
    <row r="7" spans="4:18" ht="12.75">
      <c r="D7" s="24" t="s">
        <v>84</v>
      </c>
      <c r="P7" s="25" t="s">
        <v>85</v>
      </c>
      <c r="R7" s="25" t="s">
        <v>86</v>
      </c>
    </row>
    <row r="8" spans="1:18" ht="12.75">
      <c r="A8" s="15">
        <v>0</v>
      </c>
      <c r="B8" s="8">
        <f>B35</f>
        <v>10.0584</v>
      </c>
      <c r="C8" s="11" t="s">
        <v>87</v>
      </c>
      <c r="D8" s="11" t="s">
        <v>88</v>
      </c>
      <c r="O8" s="26">
        <v>0.7222222222222222</v>
      </c>
      <c r="P8" s="27">
        <v>0.8055555555555556</v>
      </c>
      <c r="R8" s="18" t="s">
        <v>89</v>
      </c>
    </row>
    <row r="9" spans="1:18" ht="12.75">
      <c r="A9" s="15">
        <f>-97.62+114.19</f>
        <v>16.569999999999993</v>
      </c>
      <c r="B9" s="8">
        <f>B34</f>
        <v>12.192</v>
      </c>
      <c r="C9" s="11" t="s">
        <v>90</v>
      </c>
      <c r="D9" s="27" t="s">
        <v>91</v>
      </c>
      <c r="O9" s="18" t="s">
        <v>89</v>
      </c>
      <c r="P9" s="27">
        <v>0.8159722222222222</v>
      </c>
      <c r="R9" s="27">
        <v>0.8680555555555556</v>
      </c>
    </row>
    <row r="10" spans="1:18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O10" s="18" t="s">
        <v>89</v>
      </c>
      <c r="P10" s="27">
        <v>0.8194444444444444</v>
      </c>
      <c r="R10" s="29" t="s">
        <v>92</v>
      </c>
    </row>
    <row r="11" spans="1:18" ht="12.75">
      <c r="A11" s="15">
        <f>-97.62+178.23</f>
        <v>80.60999999999999</v>
      </c>
      <c r="B11" s="8">
        <f>B32</f>
        <v>11.5824</v>
      </c>
      <c r="C11" s="11" t="s">
        <v>95</v>
      </c>
      <c r="D11" s="11" t="s">
        <v>91</v>
      </c>
      <c r="O11" s="26">
        <v>0.78125</v>
      </c>
      <c r="P11" s="27">
        <v>0.8854166666666666</v>
      </c>
      <c r="R11" s="27">
        <v>0.9270833333333334</v>
      </c>
    </row>
    <row r="12" spans="1:17" ht="12.75">
      <c r="A12">
        <v>0</v>
      </c>
      <c r="B12" s="8">
        <f>0.3048*38</f>
        <v>11.5824</v>
      </c>
      <c r="C12" s="11" t="s">
        <v>95</v>
      </c>
      <c r="D12" s="11" t="s">
        <v>88</v>
      </c>
      <c r="E12" s="27">
        <v>0.34375</v>
      </c>
      <c r="F12" s="30">
        <v>0.35625</v>
      </c>
      <c r="G12" s="27">
        <v>0.3541666666666667</v>
      </c>
      <c r="H12" s="27">
        <v>0.3541666666666667</v>
      </c>
      <c r="I12" s="27">
        <v>0.3854166666666667</v>
      </c>
      <c r="J12" s="30">
        <v>0.5645833333333333</v>
      </c>
      <c r="K12" s="30">
        <v>0.6875</v>
      </c>
      <c r="L12" s="30">
        <v>0.71875</v>
      </c>
      <c r="M12" s="30">
        <v>0.75</v>
      </c>
      <c r="N12" s="30">
        <v>0.78125</v>
      </c>
      <c r="Q12" s="30">
        <v>0.9166666666666666</v>
      </c>
    </row>
    <row r="13" spans="1:17" ht="12.75">
      <c r="A13">
        <v>4</v>
      </c>
      <c r="B13" s="8">
        <f>0.3048*40</f>
        <v>12.192</v>
      </c>
      <c r="C13" s="11" t="s">
        <v>96</v>
      </c>
      <c r="D13" s="32"/>
      <c r="E13" s="18" t="s">
        <v>89</v>
      </c>
      <c r="F13" s="30">
        <f>F12+1/24*10/60</f>
        <v>0.36319444444444443</v>
      </c>
      <c r="G13" s="18" t="s">
        <v>89</v>
      </c>
      <c r="H13" s="18" t="s">
        <v>89</v>
      </c>
      <c r="I13" s="18" t="s">
        <v>89</v>
      </c>
      <c r="J13" s="30">
        <f>J12+1/24*10/60</f>
        <v>0.5715277777777777</v>
      </c>
      <c r="K13" s="30">
        <f>K12+1/24*10/60</f>
        <v>0.6944444444444444</v>
      </c>
      <c r="L13" s="30">
        <f>L12+1/24*10/60</f>
        <v>0.7256944444444444</v>
      </c>
      <c r="M13" s="30">
        <f>M12+1/24*10/60</f>
        <v>0.7569444444444444</v>
      </c>
      <c r="N13" s="30">
        <f>N12+1/24*10/60</f>
        <v>0.7881944444444444</v>
      </c>
      <c r="Q13" s="30">
        <f>Q12+1/24*10/60</f>
        <v>0.923611111111111</v>
      </c>
    </row>
    <row r="14" spans="1:17" ht="12.75">
      <c r="A14">
        <v>20</v>
      </c>
      <c r="B14" s="8">
        <f>0.3048*197</f>
        <v>60.0456</v>
      </c>
      <c r="C14" s="11" t="s">
        <v>97</v>
      </c>
      <c r="D14" s="32"/>
      <c r="E14" s="18" t="s">
        <v>89</v>
      </c>
      <c r="F14" s="30">
        <f>F13+1/24*13/60</f>
        <v>0.37222222222222223</v>
      </c>
      <c r="G14" s="18" t="s">
        <v>89</v>
      </c>
      <c r="H14" s="18" t="s">
        <v>89</v>
      </c>
      <c r="I14" s="18" t="s">
        <v>89</v>
      </c>
      <c r="J14" s="30">
        <f>J13+1/24*13/60</f>
        <v>0.5805555555555555</v>
      </c>
      <c r="K14" s="30">
        <f>K13+1/24*13/60</f>
        <v>0.7034722222222222</v>
      </c>
      <c r="L14" s="30">
        <f>L13+1/24*13/60</f>
        <v>0.7347222222222222</v>
      </c>
      <c r="M14" s="30">
        <f>M13+1/24*13/60</f>
        <v>0.7659722222222222</v>
      </c>
      <c r="N14" s="30">
        <f>N13+1/24*13/60</f>
        <v>0.7972222222222222</v>
      </c>
      <c r="Q14" s="30">
        <f>Q13+1/24*13/60</f>
        <v>0.9326388888888888</v>
      </c>
    </row>
    <row r="15" spans="2:17" ht="12.75">
      <c r="B15" s="8"/>
      <c r="C15" s="11" t="s">
        <v>115</v>
      </c>
      <c r="D15" s="32"/>
      <c r="E15" s="18" t="s">
        <v>89</v>
      </c>
      <c r="F15" s="30">
        <f>F16-1/24*16/60</f>
        <v>0.3909722222222222</v>
      </c>
      <c r="G15" s="18" t="s">
        <v>89</v>
      </c>
      <c r="H15" s="18" t="s">
        <v>89</v>
      </c>
      <c r="I15" s="18" t="s">
        <v>89</v>
      </c>
      <c r="J15" s="30">
        <f>J16-1/24*16/60</f>
        <v>0.5993055555555556</v>
      </c>
      <c r="K15" s="30">
        <f>K16-1/24*16/60</f>
        <v>0.7222222222222222</v>
      </c>
      <c r="L15" s="30">
        <f>L16-1/24*16/60</f>
        <v>0.7534722222222222</v>
      </c>
      <c r="M15" s="30">
        <f>M16-1/24*16/60</f>
        <v>0.7847222222222222</v>
      </c>
      <c r="N15" s="30">
        <f>N16-1/24*16/60</f>
        <v>0.8159722222222222</v>
      </c>
      <c r="Q15" s="30">
        <f>Q16-1/24*16/60</f>
        <v>0.951388888888889</v>
      </c>
    </row>
    <row r="16" spans="1:17" ht="12.75">
      <c r="A16">
        <v>73</v>
      </c>
      <c r="B16" s="8">
        <f>0.3048*339</f>
        <v>103.3272</v>
      </c>
      <c r="C16" s="11" t="s">
        <v>101</v>
      </c>
      <c r="D16" s="11" t="s">
        <v>91</v>
      </c>
      <c r="E16" s="27">
        <v>0.3958333333333333</v>
      </c>
      <c r="F16" s="30">
        <v>0.40208333333333335</v>
      </c>
      <c r="G16" s="27">
        <v>0.4097222222222222</v>
      </c>
      <c r="H16" s="27">
        <v>0.4097222222222222</v>
      </c>
      <c r="I16" s="18" t="s">
        <v>89</v>
      </c>
      <c r="J16" s="30">
        <v>0.6104166666666667</v>
      </c>
      <c r="K16" s="30">
        <v>0.7333333333333333</v>
      </c>
      <c r="L16" s="30">
        <v>0.7645833333333333</v>
      </c>
      <c r="M16" s="30">
        <v>0.7958333333333333</v>
      </c>
      <c r="N16" s="30">
        <v>0.8270833333333333</v>
      </c>
      <c r="Q16" s="30">
        <v>0.9625</v>
      </c>
    </row>
    <row r="17" spans="1:9" ht="12.75">
      <c r="A17" s="22"/>
      <c r="C17" s="11"/>
      <c r="D17" s="11" t="s">
        <v>102</v>
      </c>
      <c r="E17" s="25" t="s">
        <v>103</v>
      </c>
      <c r="G17" s="25" t="s">
        <v>103</v>
      </c>
      <c r="H17" s="25" t="s">
        <v>104</v>
      </c>
      <c r="I17" s="18" t="s">
        <v>105</v>
      </c>
    </row>
    <row r="18" spans="1:10" ht="12.75">
      <c r="A18" s="22"/>
      <c r="C18" t="s">
        <v>106</v>
      </c>
      <c r="D18" s="11"/>
      <c r="E18" s="11"/>
      <c r="F18" s="11"/>
      <c r="H18" s="11"/>
      <c r="I18" s="11"/>
      <c r="J18" s="11"/>
    </row>
    <row r="19" spans="1:10" ht="12.75">
      <c r="A19" s="22"/>
      <c r="C19" s="4" t="s">
        <v>107</v>
      </c>
      <c r="D19" s="11"/>
      <c r="E19" s="11"/>
      <c r="F19" s="11"/>
      <c r="G19" s="11"/>
      <c r="H19" s="11"/>
      <c r="J19" s="11"/>
    </row>
    <row r="20" ht="12.75">
      <c r="C20" t="s">
        <v>108</v>
      </c>
    </row>
    <row r="22" spans="6:17" ht="12.75">
      <c r="F22">
        <v>1</v>
      </c>
      <c r="G22">
        <v>3</v>
      </c>
      <c r="H22">
        <v>5</v>
      </c>
      <c r="I22">
        <v>7</v>
      </c>
      <c r="J22">
        <v>9</v>
      </c>
      <c r="L22">
        <v>11</v>
      </c>
      <c r="M22">
        <v>13</v>
      </c>
      <c r="O22">
        <v>1</v>
      </c>
      <c r="P22">
        <v>9</v>
      </c>
      <c r="Q22">
        <v>9</v>
      </c>
    </row>
    <row r="23" spans="5:17" ht="12.75">
      <c r="E23" s="33" t="s">
        <v>73</v>
      </c>
      <c r="F23" s="18" t="s">
        <v>70</v>
      </c>
      <c r="G23" s="18" t="s">
        <v>70</v>
      </c>
      <c r="H23" s="18" t="s">
        <v>70</v>
      </c>
      <c r="I23" s="18" t="s">
        <v>70</v>
      </c>
      <c r="J23" s="18" t="s">
        <v>70</v>
      </c>
      <c r="K23" s="21" t="s">
        <v>72</v>
      </c>
      <c r="L23" s="18" t="s">
        <v>70</v>
      </c>
      <c r="M23" s="18" t="s">
        <v>70</v>
      </c>
      <c r="N23" s="20" t="s">
        <v>69</v>
      </c>
      <c r="O23" s="18" t="s">
        <v>66</v>
      </c>
      <c r="P23" s="20" t="s">
        <v>67</v>
      </c>
      <c r="Q23" s="6" t="s">
        <v>68</v>
      </c>
    </row>
    <row r="24" spans="1:17" ht="12.75">
      <c r="A24" s="17" t="s">
        <v>4</v>
      </c>
      <c r="B24" s="18" t="s">
        <v>64</v>
      </c>
      <c r="C24" s="19" t="s">
        <v>109</v>
      </c>
      <c r="D24" s="11"/>
      <c r="E24" s="21" t="s">
        <v>79</v>
      </c>
      <c r="F24" s="21" t="s">
        <v>16</v>
      </c>
      <c r="G24" s="21" t="s">
        <v>16</v>
      </c>
      <c r="H24" s="21" t="s">
        <v>16</v>
      </c>
      <c r="I24" s="21" t="s">
        <v>16</v>
      </c>
      <c r="J24" s="21" t="s">
        <v>16</v>
      </c>
      <c r="K24" s="21" t="s">
        <v>78</v>
      </c>
      <c r="L24" s="21" t="s">
        <v>16</v>
      </c>
      <c r="M24" s="21" t="s">
        <v>16</v>
      </c>
      <c r="N24" s="21" t="s">
        <v>110</v>
      </c>
      <c r="O24" s="21" t="s">
        <v>111</v>
      </c>
      <c r="P24" s="23" t="s">
        <v>112</v>
      </c>
      <c r="Q24" s="6" t="s">
        <v>76</v>
      </c>
    </row>
    <row r="25" spans="1:17" ht="12.75">
      <c r="A25" s="22"/>
      <c r="C25" s="11"/>
      <c r="D25" s="11"/>
      <c r="E25" s="23" t="s">
        <v>80</v>
      </c>
      <c r="F25" s="23" t="s">
        <v>17</v>
      </c>
      <c r="G25" s="23" t="s">
        <v>17</v>
      </c>
      <c r="H25" s="23" t="s">
        <v>17</v>
      </c>
      <c r="I25" s="23" t="s">
        <v>17</v>
      </c>
      <c r="J25" s="23" t="s">
        <v>17</v>
      </c>
      <c r="K25" s="23" t="s">
        <v>81</v>
      </c>
      <c r="L25" s="23" t="s">
        <v>17</v>
      </c>
      <c r="M25" s="23" t="s">
        <v>17</v>
      </c>
      <c r="N25" s="18" t="s">
        <v>83</v>
      </c>
      <c r="O25" s="23" t="s">
        <v>80</v>
      </c>
      <c r="P25" s="23" t="s">
        <v>81</v>
      </c>
      <c r="Q25" s="23" t="s">
        <v>82</v>
      </c>
    </row>
    <row r="26" spans="1:17" ht="12.75">
      <c r="A26" s="22"/>
      <c r="C26" s="11"/>
      <c r="D26" s="34" t="s">
        <v>84</v>
      </c>
      <c r="E26" s="34"/>
      <c r="K26" s="34"/>
      <c r="N26" s="18" t="s">
        <v>105</v>
      </c>
      <c r="O26" s="25" t="s">
        <v>103</v>
      </c>
      <c r="P26" s="25" t="s">
        <v>103</v>
      </c>
      <c r="Q26" s="25" t="s">
        <v>104</v>
      </c>
    </row>
    <row r="27" spans="1:17" ht="12.75">
      <c r="A27" s="8">
        <f>A16-A16</f>
        <v>0</v>
      </c>
      <c r="B27" s="8">
        <f>B16</f>
        <v>103.3272</v>
      </c>
      <c r="C27" s="11" t="s">
        <v>101</v>
      </c>
      <c r="D27" s="11" t="s">
        <v>88</v>
      </c>
      <c r="E27" s="11"/>
      <c r="F27" s="30">
        <v>0.23333333333333334</v>
      </c>
      <c r="G27" s="30">
        <v>0.2388888888888889</v>
      </c>
      <c r="H27" s="30">
        <v>0.25972222222222224</v>
      </c>
      <c r="I27" s="30">
        <v>0.28055555555555556</v>
      </c>
      <c r="J27" s="30">
        <v>0.3013888888888889</v>
      </c>
      <c r="K27" s="11"/>
      <c r="L27" s="30">
        <v>0.44722222222222224</v>
      </c>
      <c r="M27" s="30">
        <v>0.6555555555555556</v>
      </c>
      <c r="N27" s="18" t="s">
        <v>89</v>
      </c>
      <c r="O27" s="35" t="s">
        <v>113</v>
      </c>
      <c r="P27" s="27">
        <v>0.7673611111111112</v>
      </c>
      <c r="Q27" s="27">
        <v>0.7673611111111112</v>
      </c>
    </row>
    <row r="28" spans="1:17" ht="12.75">
      <c r="A28" s="8"/>
      <c r="B28" s="8"/>
      <c r="C28" s="11" t="s">
        <v>115</v>
      </c>
      <c r="D28" s="32"/>
      <c r="E28" s="32"/>
      <c r="F28" s="30">
        <f>MIN!F28-1/24*24/60</f>
        <v>0.24583333333333335</v>
      </c>
      <c r="G28" s="30">
        <f>F28+1/24*8/60</f>
        <v>0.2513888888888889</v>
      </c>
      <c r="H28" s="30">
        <f>G28+0.5/24</f>
        <v>0.2722222222222222</v>
      </c>
      <c r="I28" s="30">
        <f>H28+0.5/24</f>
        <v>0.2930555555555555</v>
      </c>
      <c r="J28" s="30">
        <f>I28+0.5/24</f>
        <v>0.31388888888888883</v>
      </c>
      <c r="K28" s="32"/>
      <c r="L28" s="30">
        <f>J28+3.5/24</f>
        <v>0.45972222222222214</v>
      </c>
      <c r="M28" s="30">
        <f>L28+5/24</f>
        <v>0.6680555555555555</v>
      </c>
      <c r="N28" s="18" t="s">
        <v>89</v>
      </c>
      <c r="O28" s="18" t="s">
        <v>89</v>
      </c>
      <c r="P28" s="18" t="s">
        <v>89</v>
      </c>
      <c r="Q28" s="18" t="s">
        <v>89</v>
      </c>
    </row>
    <row r="29" spans="1:17" ht="12.75">
      <c r="A29" s="8">
        <f>A16-A14</f>
        <v>53</v>
      </c>
      <c r="B29" s="8">
        <f>B14</f>
        <v>60.0456</v>
      </c>
      <c r="C29" s="11" t="s">
        <v>97</v>
      </c>
      <c r="D29" s="32"/>
      <c r="E29" s="32"/>
      <c r="F29" s="30">
        <f>MIN!F29-1/24*24/60</f>
        <v>0.2652777777777778</v>
      </c>
      <c r="G29" s="30">
        <f>F29+1/24*8/60</f>
        <v>0.2708333333333333</v>
      </c>
      <c r="H29" s="30">
        <f>G29+0.5/24</f>
        <v>0.29166666666666663</v>
      </c>
      <c r="I29" s="30">
        <f>H29+0.5/24</f>
        <v>0.31249999999999994</v>
      </c>
      <c r="J29" s="30">
        <f>I29+0.5/24</f>
        <v>0.33333333333333326</v>
      </c>
      <c r="K29" s="32"/>
      <c r="L29" s="30">
        <f>J29+3.5/24</f>
        <v>0.47916666666666663</v>
      </c>
      <c r="M29" s="30">
        <f>L29+5/24</f>
        <v>0.6875</v>
      </c>
      <c r="N29" s="18" t="s">
        <v>89</v>
      </c>
      <c r="O29" s="18" t="s">
        <v>89</v>
      </c>
      <c r="P29" s="18" t="s">
        <v>89</v>
      </c>
      <c r="Q29" s="18" t="s">
        <v>89</v>
      </c>
    </row>
    <row r="30" spans="1:17" ht="12.75">
      <c r="A30" s="12">
        <f>A16-A13</f>
        <v>69</v>
      </c>
      <c r="B30" s="8">
        <f>B13</f>
        <v>12.192</v>
      </c>
      <c r="C30" s="11" t="s">
        <v>96</v>
      </c>
      <c r="D30" s="32"/>
      <c r="E30" s="32"/>
      <c r="F30" s="30">
        <f>MIN!F30-1/24*24/60</f>
        <v>0.27361111111111114</v>
      </c>
      <c r="G30" s="30">
        <f>F30+1/24*8/60</f>
        <v>0.2791666666666667</v>
      </c>
      <c r="H30" s="30">
        <f>G30+0.5/24</f>
        <v>0.3</v>
      </c>
      <c r="I30" s="30">
        <f>H30+0.5/24</f>
        <v>0.3208333333333333</v>
      </c>
      <c r="J30" s="30">
        <f>I30+0.5/24</f>
        <v>0.3416666666666666</v>
      </c>
      <c r="K30" s="32"/>
      <c r="L30" s="30">
        <f>J30+3.5/24</f>
        <v>0.48749999999999993</v>
      </c>
      <c r="M30" s="30">
        <f>L30+5/24</f>
        <v>0.6958333333333333</v>
      </c>
      <c r="N30" s="18" t="s">
        <v>89</v>
      </c>
      <c r="O30" s="18" t="s">
        <v>89</v>
      </c>
      <c r="P30" s="18" t="s">
        <v>89</v>
      </c>
      <c r="Q30" s="18" t="s">
        <v>89</v>
      </c>
    </row>
    <row r="31" spans="1:17" ht="12.75">
      <c r="A31" s="8">
        <f>A16-A12</f>
        <v>73</v>
      </c>
      <c r="B31" s="8">
        <f>B12</f>
        <v>11.5824</v>
      </c>
      <c r="C31" s="11" t="s">
        <v>95</v>
      </c>
      <c r="D31" s="11" t="s">
        <v>91</v>
      </c>
      <c r="F31" s="30">
        <v>0.2791666666666667</v>
      </c>
      <c r="G31" s="30">
        <v>0.2847222222222222</v>
      </c>
      <c r="H31" s="30">
        <v>0.3055555555555556</v>
      </c>
      <c r="I31" s="30">
        <v>0.3263888888888889</v>
      </c>
      <c r="J31" s="30">
        <v>0.3472222222222222</v>
      </c>
      <c r="L31" s="30">
        <v>0.4930555555555556</v>
      </c>
      <c r="M31" s="30">
        <v>0.7013888888888888</v>
      </c>
      <c r="N31" s="27">
        <v>0.7291666666666666</v>
      </c>
      <c r="O31" s="27">
        <v>0.8333333333333334</v>
      </c>
      <c r="P31" s="27">
        <v>0.8333333333333334</v>
      </c>
      <c r="Q31" s="27">
        <v>0.8333333333333334</v>
      </c>
    </row>
    <row r="32" spans="1:11" ht="12.75">
      <c r="A32" s="36">
        <f>A11-A11</f>
        <v>0</v>
      </c>
      <c r="B32" s="8">
        <f>0.3048*38</f>
        <v>11.5824</v>
      </c>
      <c r="C32" s="11" t="s">
        <v>95</v>
      </c>
      <c r="D32" s="11" t="s">
        <v>88</v>
      </c>
      <c r="E32" s="27">
        <v>0.28125</v>
      </c>
      <c r="K32" s="27">
        <v>0.40625</v>
      </c>
    </row>
    <row r="33" spans="1:11" ht="12.75">
      <c r="A33" s="12">
        <f>A11-A10</f>
        <v>64.03999999999999</v>
      </c>
      <c r="B33" s="8">
        <f>0.3048*40</f>
        <v>12.192</v>
      </c>
      <c r="C33" s="28" t="s">
        <v>90</v>
      </c>
      <c r="D33" s="27" t="s">
        <v>91</v>
      </c>
      <c r="E33" s="27">
        <v>0.3298611111111111</v>
      </c>
      <c r="K33" s="27">
        <v>0.4548611111111111</v>
      </c>
    </row>
    <row r="34" spans="1:11" ht="12.75">
      <c r="A34" s="36">
        <f>A11-A9</f>
        <v>64.03999999999999</v>
      </c>
      <c r="B34" s="8">
        <f>B33</f>
        <v>12.192</v>
      </c>
      <c r="C34" s="11" t="s">
        <v>90</v>
      </c>
      <c r="D34" t="s">
        <v>88</v>
      </c>
      <c r="E34" s="29" t="s">
        <v>114</v>
      </c>
      <c r="K34" s="27">
        <v>0.4583333333333333</v>
      </c>
    </row>
    <row r="35" spans="1:11" ht="12.75">
      <c r="A35" s="36">
        <f>A11-A8</f>
        <v>80.60999999999999</v>
      </c>
      <c r="B35" s="8">
        <f>0.3048*33</f>
        <v>10.0584</v>
      </c>
      <c r="C35" s="11" t="s">
        <v>87</v>
      </c>
      <c r="D35" s="11" t="s">
        <v>91</v>
      </c>
      <c r="E35" s="18" t="s">
        <v>89</v>
      </c>
      <c r="K35" s="27">
        <v>0.4791666666666667</v>
      </c>
    </row>
    <row r="36" spans="4:11" ht="12.75">
      <c r="D36" s="11" t="s">
        <v>102</v>
      </c>
      <c r="E36" s="25" t="s">
        <v>86</v>
      </c>
      <c r="K36" s="25" t="s">
        <v>85</v>
      </c>
    </row>
    <row r="37" spans="1:4" ht="12.75">
      <c r="A37" s="22"/>
      <c r="C37" t="s">
        <v>106</v>
      </c>
      <c r="D37" s="11"/>
    </row>
    <row r="38" ht="12.75">
      <c r="C38" t="s">
        <v>108</v>
      </c>
    </row>
    <row r="39" spans="1:4" ht="12.75">
      <c r="A39" s="36"/>
      <c r="B39" s="8"/>
      <c r="C39" s="4" t="s">
        <v>107</v>
      </c>
      <c r="D39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54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8.140625" style="0" customWidth="1"/>
    <col min="4" max="4" width="1.8515625" style="0" customWidth="1"/>
    <col min="5" max="16384" width="11.57421875" style="0" customWidth="1"/>
  </cols>
  <sheetData>
    <row r="1" spans="3:7" ht="12.75">
      <c r="C1" s="9"/>
      <c r="E1" t="s">
        <v>55</v>
      </c>
      <c r="G1" s="16"/>
    </row>
    <row r="2" spans="3:7" ht="12.75">
      <c r="C2" s="9"/>
      <c r="G2" s="16"/>
    </row>
    <row r="3" spans="3:9" ht="12.75">
      <c r="C3" s="9" t="s">
        <v>63</v>
      </c>
      <c r="G3" s="16">
        <v>2</v>
      </c>
      <c r="H3">
        <v>10</v>
      </c>
      <c r="I3">
        <v>10</v>
      </c>
    </row>
    <row r="4" spans="1:23" ht="12.75">
      <c r="A4" s="17" t="s">
        <v>4</v>
      </c>
      <c r="B4" s="18" t="s">
        <v>64</v>
      </c>
      <c r="C4" s="19" t="s">
        <v>65</v>
      </c>
      <c r="D4" s="11"/>
      <c r="E4" s="18" t="s">
        <v>70</v>
      </c>
      <c r="F4" s="18" t="s">
        <v>70</v>
      </c>
      <c r="G4" s="18" t="s">
        <v>66</v>
      </c>
      <c r="H4" s="20" t="s">
        <v>67</v>
      </c>
      <c r="I4" s="6" t="s">
        <v>68</v>
      </c>
      <c r="J4" s="6" t="s">
        <v>69</v>
      </c>
      <c r="K4" s="18" t="s">
        <v>70</v>
      </c>
      <c r="L4" s="18" t="s">
        <v>70</v>
      </c>
      <c r="M4" s="18" t="s">
        <v>70</v>
      </c>
      <c r="N4" s="18" t="s">
        <v>70</v>
      </c>
      <c r="O4" s="18" t="s">
        <v>70</v>
      </c>
      <c r="P4" s="18" t="s">
        <v>70</v>
      </c>
      <c r="Q4" s="18" t="s">
        <v>70</v>
      </c>
      <c r="R4" s="18" t="s">
        <v>70</v>
      </c>
      <c r="S4" s="18" t="s">
        <v>70</v>
      </c>
      <c r="T4" s="18" t="s">
        <v>70</v>
      </c>
      <c r="U4" s="18" t="s">
        <v>71</v>
      </c>
      <c r="V4" s="21" t="s">
        <v>72</v>
      </c>
      <c r="W4" s="13" t="s">
        <v>73</v>
      </c>
    </row>
    <row r="5" spans="1:23" ht="12.75">
      <c r="A5" s="22"/>
      <c r="D5" s="11"/>
      <c r="E5" s="21" t="s">
        <v>16</v>
      </c>
      <c r="F5" s="21" t="s">
        <v>57</v>
      </c>
      <c r="G5" s="21" t="s">
        <v>74</v>
      </c>
      <c r="H5" s="23" t="s">
        <v>75</v>
      </c>
      <c r="I5" s="6" t="s">
        <v>76</v>
      </c>
      <c r="J5" s="21" t="s">
        <v>77</v>
      </c>
      <c r="K5" s="21" t="s">
        <v>16</v>
      </c>
      <c r="L5" s="21" t="s">
        <v>57</v>
      </c>
      <c r="M5" s="21" t="s">
        <v>16</v>
      </c>
      <c r="N5" s="21" t="s">
        <v>57</v>
      </c>
      <c r="O5" s="21" t="s">
        <v>16</v>
      </c>
      <c r="P5" s="21" t="s">
        <v>16</v>
      </c>
      <c r="Q5" s="21" t="s">
        <v>57</v>
      </c>
      <c r="R5" s="21" t="s">
        <v>16</v>
      </c>
      <c r="S5" s="21" t="s">
        <v>16</v>
      </c>
      <c r="T5" s="21" t="s">
        <v>57</v>
      </c>
      <c r="U5" s="21" t="s">
        <v>78</v>
      </c>
      <c r="V5" s="21" t="s">
        <v>78</v>
      </c>
      <c r="W5" s="21" t="s">
        <v>79</v>
      </c>
    </row>
    <row r="6" spans="1:23" ht="12.75">
      <c r="A6" s="22"/>
      <c r="D6" s="11"/>
      <c r="E6" s="23" t="s">
        <v>56</v>
      </c>
      <c r="F6" s="23" t="s">
        <v>56</v>
      </c>
      <c r="G6" s="20" t="s">
        <v>80</v>
      </c>
      <c r="H6" s="23" t="s">
        <v>81</v>
      </c>
      <c r="I6" s="23" t="s">
        <v>82</v>
      </c>
      <c r="J6" s="18" t="s">
        <v>83</v>
      </c>
      <c r="K6" s="23" t="s">
        <v>56</v>
      </c>
      <c r="L6" s="23" t="s">
        <v>56</v>
      </c>
      <c r="M6" s="23" t="s">
        <v>56</v>
      </c>
      <c r="N6" s="23" t="s">
        <v>56</v>
      </c>
      <c r="O6" s="23" t="s">
        <v>56</v>
      </c>
      <c r="P6" s="23" t="s">
        <v>56</v>
      </c>
      <c r="Q6" s="23" t="s">
        <v>56</v>
      </c>
      <c r="R6" s="23" t="s">
        <v>56</v>
      </c>
      <c r="S6" s="23" t="s">
        <v>56</v>
      </c>
      <c r="T6" s="23" t="s">
        <v>56</v>
      </c>
      <c r="U6" s="23"/>
      <c r="V6" s="23" t="s">
        <v>81</v>
      </c>
      <c r="W6" s="23" t="s">
        <v>80</v>
      </c>
    </row>
    <row r="7" spans="4:23" ht="12.75">
      <c r="D7" s="24" t="s">
        <v>84</v>
      </c>
      <c r="V7" s="25" t="s">
        <v>85</v>
      </c>
      <c r="W7" s="25" t="s">
        <v>86</v>
      </c>
    </row>
    <row r="8" spans="1:23" ht="12.75">
      <c r="A8" s="15">
        <v>0</v>
      </c>
      <c r="B8" s="8">
        <f>B50</f>
        <v>10.0584</v>
      </c>
      <c r="C8" s="11" t="s">
        <v>87</v>
      </c>
      <c r="D8" s="11" t="s">
        <v>88</v>
      </c>
      <c r="U8" s="26">
        <v>0.7222222222222222</v>
      </c>
      <c r="V8" s="27">
        <v>0.8055555555555556</v>
      </c>
      <c r="W8" s="18" t="s">
        <v>89</v>
      </c>
    </row>
    <row r="9" spans="1:23" ht="12.75">
      <c r="A9" s="15">
        <f>-97.62+114.19</f>
        <v>16.569999999999993</v>
      </c>
      <c r="B9" s="8">
        <f>B49</f>
        <v>12.192</v>
      </c>
      <c r="C9" s="11" t="s">
        <v>90</v>
      </c>
      <c r="D9" s="27" t="s">
        <v>91</v>
      </c>
      <c r="U9" s="18" t="s">
        <v>89</v>
      </c>
      <c r="V9" s="27">
        <v>0.8159722222222222</v>
      </c>
      <c r="W9" s="27">
        <v>0.8680555555555556</v>
      </c>
    </row>
    <row r="10" spans="1:23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L10" s="30">
        <v>0.3888888888888889</v>
      </c>
      <c r="M10" s="30">
        <v>0.4375</v>
      </c>
      <c r="Q10" s="30">
        <v>0.6284722222222222</v>
      </c>
      <c r="R10" s="30">
        <v>0.6631944444444444</v>
      </c>
      <c r="U10" s="18" t="s">
        <v>89</v>
      </c>
      <c r="V10" s="27">
        <v>0.8194444444444444</v>
      </c>
      <c r="W10" s="29" t="s">
        <v>92</v>
      </c>
    </row>
    <row r="11" spans="3:23" ht="12.75">
      <c r="C11" t="s">
        <v>120</v>
      </c>
      <c r="U11" s="18" t="s">
        <v>89</v>
      </c>
      <c r="V11" s="18" t="s">
        <v>89</v>
      </c>
      <c r="W11" s="18" t="s">
        <v>89</v>
      </c>
    </row>
    <row r="12" spans="3:23" ht="12.75">
      <c r="C12" t="s">
        <v>93</v>
      </c>
      <c r="D12" s="27" t="s">
        <v>91</v>
      </c>
      <c r="L12" s="30">
        <v>0.4305555555555556</v>
      </c>
      <c r="M12" s="30">
        <v>0.46875</v>
      </c>
      <c r="Q12" s="30">
        <v>0.6701388888888888</v>
      </c>
      <c r="R12" s="18" t="s">
        <v>89</v>
      </c>
      <c r="U12" s="18" t="s">
        <v>89</v>
      </c>
      <c r="V12" s="18" t="s">
        <v>89</v>
      </c>
      <c r="W12" s="18" t="s">
        <v>89</v>
      </c>
    </row>
    <row r="13" spans="1:23" ht="12.75">
      <c r="A13" s="22"/>
      <c r="C13" t="s">
        <v>93</v>
      </c>
      <c r="D13" s="11" t="s">
        <v>88</v>
      </c>
      <c r="G13" s="20"/>
      <c r="H13" s="23"/>
      <c r="I13" s="23"/>
      <c r="J13" s="18"/>
      <c r="K13" s="30">
        <v>0.3333333333333333</v>
      </c>
      <c r="L13" s="30">
        <v>0.4375</v>
      </c>
      <c r="M13" s="30">
        <v>0.4791666666666667</v>
      </c>
      <c r="N13" s="30">
        <v>0.5</v>
      </c>
      <c r="O13" s="30">
        <v>0.5208333333333334</v>
      </c>
      <c r="P13" s="30">
        <v>0.5694444444444444</v>
      </c>
      <c r="Q13" s="30">
        <v>0.6736111111111112</v>
      </c>
      <c r="R13" s="18" t="s">
        <v>89</v>
      </c>
      <c r="U13" s="18" t="s">
        <v>89</v>
      </c>
      <c r="V13" s="18" t="s">
        <v>89</v>
      </c>
      <c r="W13" s="18" t="s">
        <v>89</v>
      </c>
    </row>
    <row r="14" spans="3:23" ht="12.75">
      <c r="C14" t="s">
        <v>94</v>
      </c>
      <c r="U14" s="18" t="s">
        <v>89</v>
      </c>
      <c r="V14" s="18" t="s">
        <v>89</v>
      </c>
      <c r="W14" s="18" t="s">
        <v>89</v>
      </c>
    </row>
    <row r="15" spans="1:23" ht="12.75">
      <c r="A15" s="15">
        <f>-97.62+178.23</f>
        <v>80.60999999999999</v>
      </c>
      <c r="B15" s="8">
        <f>B43</f>
        <v>11.5824</v>
      </c>
      <c r="C15" s="11" t="s">
        <v>95</v>
      </c>
      <c r="D15" s="11" t="s">
        <v>91</v>
      </c>
      <c r="K15" s="30">
        <v>0.3541666666666667</v>
      </c>
      <c r="L15" s="30">
        <v>0.4583333333333333</v>
      </c>
      <c r="M15" s="30">
        <v>0.5</v>
      </c>
      <c r="N15" s="30">
        <v>0.5208333333333334</v>
      </c>
      <c r="O15" s="30">
        <v>0.5416666666666666</v>
      </c>
      <c r="P15" s="30">
        <v>0.5902777777777778</v>
      </c>
      <c r="Q15" s="30">
        <v>0.6944444444444444</v>
      </c>
      <c r="R15" s="30">
        <v>0.7048611111111112</v>
      </c>
      <c r="U15" s="26">
        <v>0.78125</v>
      </c>
      <c r="V15" s="27">
        <v>0.8854166666666666</v>
      </c>
      <c r="W15" s="27">
        <v>0.9270833333333334</v>
      </c>
    </row>
    <row r="16" spans="1:23" ht="12.75">
      <c r="A16" s="15"/>
      <c r="B16" s="8"/>
      <c r="C16" s="11"/>
      <c r="D16" s="11"/>
      <c r="U16" s="27"/>
      <c r="V16" s="26"/>
      <c r="W16" s="27"/>
    </row>
    <row r="17" spans="1:20" ht="12.75">
      <c r="A17">
        <v>0</v>
      </c>
      <c r="B17" s="8">
        <f>0.3048*38</f>
        <v>11.5824</v>
      </c>
      <c r="C17" s="11" t="s">
        <v>95</v>
      </c>
      <c r="D17" s="11" t="s">
        <v>88</v>
      </c>
      <c r="E17" s="30">
        <v>0.1875</v>
      </c>
      <c r="F17" s="30">
        <f>E17+0.75/24</f>
        <v>0.21875</v>
      </c>
      <c r="G17" s="27">
        <v>0.34375</v>
      </c>
      <c r="H17" s="27">
        <v>0.3541666666666667</v>
      </c>
      <c r="I17" s="27">
        <v>0.3541666666666667</v>
      </c>
      <c r="J17" s="27">
        <v>0.3854166666666667</v>
      </c>
      <c r="S17" s="30">
        <v>0.7083333333333334</v>
      </c>
      <c r="T17" s="30">
        <v>0.7083333333333334</v>
      </c>
    </row>
    <row r="18" spans="1:10" ht="12.75">
      <c r="A18">
        <v>4</v>
      </c>
      <c r="B18" s="8">
        <f>0.3048*40</f>
        <v>12.192</v>
      </c>
      <c r="C18" s="11" t="s">
        <v>96</v>
      </c>
      <c r="D18" s="32"/>
      <c r="G18" s="18" t="s">
        <v>89</v>
      </c>
      <c r="H18" s="18" t="s">
        <v>89</v>
      </c>
      <c r="I18" s="18" t="s">
        <v>89</v>
      </c>
      <c r="J18" s="18" t="s">
        <v>89</v>
      </c>
    </row>
    <row r="19" spans="1:10" ht="12.75">
      <c r="A19">
        <v>20</v>
      </c>
      <c r="B19" s="8">
        <f>0.3048*197</f>
        <v>60.0456</v>
      </c>
      <c r="C19" s="11" t="s">
        <v>97</v>
      </c>
      <c r="D19" s="32"/>
      <c r="G19" s="18" t="s">
        <v>89</v>
      </c>
      <c r="H19" s="18" t="s">
        <v>89</v>
      </c>
      <c r="I19" s="18" t="s">
        <v>89</v>
      </c>
      <c r="J19" s="18" t="s">
        <v>89</v>
      </c>
    </row>
    <row r="20" spans="1:10" ht="12.75">
      <c r="A20">
        <v>35</v>
      </c>
      <c r="B20" s="8">
        <f>0.3048*92</f>
        <v>28.041600000000003</v>
      </c>
      <c r="C20" s="11" t="s">
        <v>98</v>
      </c>
      <c r="D20" s="32"/>
      <c r="G20" s="18" t="s">
        <v>89</v>
      </c>
      <c r="H20" s="18" t="s">
        <v>89</v>
      </c>
      <c r="I20" s="18" t="s">
        <v>89</v>
      </c>
      <c r="J20" s="18" t="s">
        <v>89</v>
      </c>
    </row>
    <row r="21" spans="1:10" ht="12.75">
      <c r="A21">
        <v>43</v>
      </c>
      <c r="B21" s="8">
        <f>0.3048*50</f>
        <v>15.24</v>
      </c>
      <c r="C21" s="11" t="s">
        <v>99</v>
      </c>
      <c r="D21" s="32"/>
      <c r="G21" s="18" t="s">
        <v>89</v>
      </c>
      <c r="H21" s="18" t="s">
        <v>89</v>
      </c>
      <c r="I21" s="18" t="s">
        <v>89</v>
      </c>
      <c r="J21" s="18" t="s">
        <v>89</v>
      </c>
    </row>
    <row r="22" spans="2:10" ht="12.75">
      <c r="B22" s="8"/>
      <c r="C22" s="11" t="s">
        <v>115</v>
      </c>
      <c r="D22" s="32"/>
      <c r="G22" s="18" t="s">
        <v>89</v>
      </c>
      <c r="H22" s="18" t="s">
        <v>89</v>
      </c>
      <c r="I22" s="18" t="s">
        <v>89</v>
      </c>
      <c r="J22" s="18" t="s">
        <v>89</v>
      </c>
    </row>
    <row r="23" spans="1:10" ht="12.75">
      <c r="A23">
        <v>59</v>
      </c>
      <c r="B23" s="8">
        <f>0.3048*36</f>
        <v>10.972800000000001</v>
      </c>
      <c r="C23" s="11" t="s">
        <v>100</v>
      </c>
      <c r="D23" s="32"/>
      <c r="G23" s="18" t="s">
        <v>89</v>
      </c>
      <c r="H23" s="18" t="s">
        <v>89</v>
      </c>
      <c r="I23" s="18" t="s">
        <v>89</v>
      </c>
      <c r="J23" s="18" t="s">
        <v>89</v>
      </c>
    </row>
    <row r="24" spans="1:20" ht="12.75">
      <c r="A24">
        <v>73</v>
      </c>
      <c r="B24" s="8">
        <f>0.3048*339</f>
        <v>103.3272</v>
      </c>
      <c r="C24" s="11" t="s">
        <v>101</v>
      </c>
      <c r="D24" s="11" t="s">
        <v>91</v>
      </c>
      <c r="E24" s="30">
        <v>0.23958333333333334</v>
      </c>
      <c r="F24" s="30">
        <f>E24+0.75/24</f>
        <v>0.27083333333333337</v>
      </c>
      <c r="G24" s="27">
        <v>0.3958333333333333</v>
      </c>
      <c r="H24" s="27">
        <v>0.4097222222222222</v>
      </c>
      <c r="I24" s="27">
        <v>0.4097222222222222</v>
      </c>
      <c r="J24" s="18" t="s">
        <v>89</v>
      </c>
      <c r="S24" s="30">
        <v>0.7604166666666666</v>
      </c>
      <c r="T24" s="30">
        <v>0.7708333333333334</v>
      </c>
    </row>
    <row r="25" spans="1:10" ht="12.75">
      <c r="A25" s="22"/>
      <c r="C25" s="11"/>
      <c r="D25" s="11" t="s">
        <v>102</v>
      </c>
      <c r="G25" s="25" t="s">
        <v>103</v>
      </c>
      <c r="H25" s="25" t="s">
        <v>103</v>
      </c>
      <c r="I25" s="25" t="s">
        <v>104</v>
      </c>
      <c r="J25" s="18" t="s">
        <v>105</v>
      </c>
    </row>
    <row r="26" spans="1:9" ht="12.75">
      <c r="A26" s="22"/>
      <c r="C26" t="s">
        <v>106</v>
      </c>
      <c r="D26" s="11"/>
      <c r="E26" s="11"/>
      <c r="G26" s="11"/>
      <c r="I26" s="11"/>
    </row>
    <row r="27" spans="1:10" ht="12.75">
      <c r="A27" s="22"/>
      <c r="C27" s="4" t="s">
        <v>107</v>
      </c>
      <c r="D27" s="11"/>
      <c r="E27" s="11"/>
      <c r="F27" s="11"/>
      <c r="G27" s="11"/>
      <c r="H27" s="11"/>
      <c r="J27" s="11"/>
    </row>
    <row r="28" ht="12.75">
      <c r="C28" t="s">
        <v>108</v>
      </c>
    </row>
    <row r="29" spans="19:21" ht="12.75">
      <c r="S29">
        <v>1</v>
      </c>
      <c r="T29">
        <v>9</v>
      </c>
      <c r="U29">
        <v>9</v>
      </c>
    </row>
    <row r="30" spans="5:22" ht="12.75">
      <c r="E30" s="33" t="s">
        <v>73</v>
      </c>
      <c r="F30" s="18" t="s">
        <v>70</v>
      </c>
      <c r="G30" s="18" t="s">
        <v>70</v>
      </c>
      <c r="H30" s="18" t="s">
        <v>70</v>
      </c>
      <c r="I30" s="18" t="s">
        <v>70</v>
      </c>
      <c r="J30" s="18" t="s">
        <v>70</v>
      </c>
      <c r="K30" s="21" t="s">
        <v>72</v>
      </c>
      <c r="L30" s="18" t="s">
        <v>70</v>
      </c>
      <c r="M30" s="18" t="s">
        <v>70</v>
      </c>
      <c r="N30" s="18" t="s">
        <v>70</v>
      </c>
      <c r="O30" s="18" t="s">
        <v>70</v>
      </c>
      <c r="P30" s="18" t="s">
        <v>70</v>
      </c>
      <c r="Q30" s="20" t="s">
        <v>69</v>
      </c>
      <c r="R30" s="18" t="s">
        <v>70</v>
      </c>
      <c r="S30" s="18" t="s">
        <v>66</v>
      </c>
      <c r="T30" s="20" t="s">
        <v>67</v>
      </c>
      <c r="U30" s="6" t="s">
        <v>68</v>
      </c>
      <c r="V30" s="18" t="s">
        <v>70</v>
      </c>
    </row>
    <row r="31" spans="1:22" ht="12.75">
      <c r="A31" s="17" t="s">
        <v>4</v>
      </c>
      <c r="B31" s="18" t="s">
        <v>64</v>
      </c>
      <c r="C31" s="19" t="s">
        <v>109</v>
      </c>
      <c r="D31" s="11"/>
      <c r="E31" s="21" t="s">
        <v>79</v>
      </c>
      <c r="F31" s="21" t="s">
        <v>16</v>
      </c>
      <c r="G31" s="21" t="s">
        <v>16</v>
      </c>
      <c r="H31" s="21" t="s">
        <v>57</v>
      </c>
      <c r="I31" s="21" t="s">
        <v>57</v>
      </c>
      <c r="J31" s="21" t="s">
        <v>16</v>
      </c>
      <c r="K31" s="21" t="s">
        <v>78</v>
      </c>
      <c r="L31" s="21" t="s">
        <v>57</v>
      </c>
      <c r="M31" s="21" t="s">
        <v>16</v>
      </c>
      <c r="N31" s="21" t="s">
        <v>57</v>
      </c>
      <c r="O31" s="21" t="s">
        <v>16</v>
      </c>
      <c r="P31" s="21" t="s">
        <v>16</v>
      </c>
      <c r="Q31" s="21" t="s">
        <v>110</v>
      </c>
      <c r="R31" s="21" t="s">
        <v>16</v>
      </c>
      <c r="S31" s="21" t="s">
        <v>111</v>
      </c>
      <c r="T31" s="23" t="s">
        <v>112</v>
      </c>
      <c r="U31" s="6" t="s">
        <v>76</v>
      </c>
      <c r="V31" s="21" t="s">
        <v>57</v>
      </c>
    </row>
    <row r="32" spans="1:22" ht="12.75">
      <c r="A32" s="22"/>
      <c r="C32" s="11"/>
      <c r="D32" s="11"/>
      <c r="E32" s="23" t="s">
        <v>80</v>
      </c>
      <c r="F32" s="23" t="s">
        <v>56</v>
      </c>
      <c r="G32" s="23" t="s">
        <v>56</v>
      </c>
      <c r="H32" s="23" t="s">
        <v>56</v>
      </c>
      <c r="I32" s="23" t="s">
        <v>56</v>
      </c>
      <c r="J32" s="23" t="s">
        <v>56</v>
      </c>
      <c r="K32" s="23" t="s">
        <v>81</v>
      </c>
      <c r="L32" s="23" t="s">
        <v>56</v>
      </c>
      <c r="M32" s="23" t="s">
        <v>56</v>
      </c>
      <c r="N32" s="23" t="s">
        <v>56</v>
      </c>
      <c r="O32" s="23" t="s">
        <v>56</v>
      </c>
      <c r="P32" s="23" t="s">
        <v>56</v>
      </c>
      <c r="Q32" s="18" t="s">
        <v>83</v>
      </c>
      <c r="R32" s="23" t="s">
        <v>56</v>
      </c>
      <c r="S32" s="23" t="s">
        <v>80</v>
      </c>
      <c r="T32" s="23" t="s">
        <v>81</v>
      </c>
      <c r="U32" s="23" t="s">
        <v>82</v>
      </c>
      <c r="V32" s="23" t="s">
        <v>56</v>
      </c>
    </row>
    <row r="33" spans="1:21" ht="12.75">
      <c r="A33" s="22"/>
      <c r="C33" s="11"/>
      <c r="D33" s="34" t="s">
        <v>84</v>
      </c>
      <c r="E33" s="34"/>
      <c r="K33" s="34"/>
      <c r="Q33" s="18" t="s">
        <v>105</v>
      </c>
      <c r="S33" s="25" t="s">
        <v>103</v>
      </c>
      <c r="T33" s="25" t="s">
        <v>103</v>
      </c>
      <c r="U33" s="25" t="s">
        <v>104</v>
      </c>
    </row>
    <row r="34" spans="1:22" ht="12.75">
      <c r="A34" s="8">
        <f>A24-A24</f>
        <v>0</v>
      </c>
      <c r="B34" s="8">
        <f>B24</f>
        <v>103.3272</v>
      </c>
      <c r="C34" s="11" t="s">
        <v>101</v>
      </c>
      <c r="D34" s="11" t="s">
        <v>88</v>
      </c>
      <c r="E34" s="11"/>
      <c r="F34" s="30">
        <v>0.25</v>
      </c>
      <c r="H34" s="30">
        <f>F34+0.75/24</f>
        <v>0.28125</v>
      </c>
      <c r="K34" s="11"/>
      <c r="Q34" s="18" t="s">
        <v>89</v>
      </c>
      <c r="R34" s="30">
        <v>0.7708333333333334</v>
      </c>
      <c r="S34" s="35" t="s">
        <v>113</v>
      </c>
      <c r="T34" s="27">
        <v>0.7673611111111112</v>
      </c>
      <c r="U34" s="27">
        <v>0.7673611111111112</v>
      </c>
      <c r="V34" s="30">
        <v>0.78125</v>
      </c>
    </row>
    <row r="35" spans="1:21" ht="12.75">
      <c r="A35" s="8">
        <f>A24-A23</f>
        <v>14</v>
      </c>
      <c r="B35" s="8">
        <f>B23</f>
        <v>10.972800000000001</v>
      </c>
      <c r="C35" s="11" t="s">
        <v>100</v>
      </c>
      <c r="D35" s="32"/>
      <c r="E35" s="32"/>
      <c r="K35" s="32"/>
      <c r="Q35" s="18" t="s">
        <v>89</v>
      </c>
      <c r="S35" s="18" t="s">
        <v>89</v>
      </c>
      <c r="T35" s="18" t="s">
        <v>89</v>
      </c>
      <c r="U35" s="18" t="s">
        <v>89</v>
      </c>
    </row>
    <row r="36" spans="1:21" ht="12.75">
      <c r="A36" s="8"/>
      <c r="B36" s="8"/>
      <c r="C36" s="11" t="s">
        <v>115</v>
      </c>
      <c r="D36" s="32"/>
      <c r="E36" s="32"/>
      <c r="K36" s="32"/>
      <c r="Q36" s="18" t="s">
        <v>89</v>
      </c>
      <c r="S36" s="18" t="s">
        <v>89</v>
      </c>
      <c r="T36" s="18" t="s">
        <v>89</v>
      </c>
      <c r="U36" s="18" t="s">
        <v>89</v>
      </c>
    </row>
    <row r="37" spans="1:21" ht="12.75">
      <c r="A37" s="8">
        <f>A24-A21</f>
        <v>30</v>
      </c>
      <c r="B37" s="8">
        <f>B21</f>
        <v>15.24</v>
      </c>
      <c r="C37" s="11" t="s">
        <v>99</v>
      </c>
      <c r="D37" s="32"/>
      <c r="E37" s="32"/>
      <c r="K37" s="32"/>
      <c r="Q37" s="18" t="s">
        <v>89</v>
      </c>
      <c r="S37" s="18" t="s">
        <v>89</v>
      </c>
      <c r="T37" s="18" t="s">
        <v>89</v>
      </c>
      <c r="U37" s="18" t="s">
        <v>89</v>
      </c>
    </row>
    <row r="38" spans="1:21" ht="12.75">
      <c r="A38" s="8">
        <f>A24-A20</f>
        <v>38</v>
      </c>
      <c r="B38" s="8">
        <f>B20</f>
        <v>28.041600000000003</v>
      </c>
      <c r="C38" s="11" t="s">
        <v>98</v>
      </c>
      <c r="D38" s="32"/>
      <c r="E38" s="32"/>
      <c r="K38" s="32"/>
      <c r="Q38" s="18" t="s">
        <v>89</v>
      </c>
      <c r="S38" s="18" t="s">
        <v>89</v>
      </c>
      <c r="T38" s="18" t="s">
        <v>89</v>
      </c>
      <c r="U38" s="18" t="s">
        <v>89</v>
      </c>
    </row>
    <row r="39" spans="1:21" ht="12.75">
      <c r="A39" s="8">
        <f>A24-A19</f>
        <v>53</v>
      </c>
      <c r="B39" s="8">
        <f>B19</f>
        <v>60.0456</v>
      </c>
      <c r="C39" s="11" t="s">
        <v>97</v>
      </c>
      <c r="D39" s="32"/>
      <c r="E39" s="32"/>
      <c r="K39" s="32"/>
      <c r="Q39" s="18" t="s">
        <v>89</v>
      </c>
      <c r="S39" s="18" t="s">
        <v>89</v>
      </c>
      <c r="T39" s="18" t="s">
        <v>89</v>
      </c>
      <c r="U39" s="18" t="s">
        <v>89</v>
      </c>
    </row>
    <row r="40" spans="1:21" ht="12.75">
      <c r="A40" s="12">
        <f>A24-A18</f>
        <v>69</v>
      </c>
      <c r="B40" s="8">
        <f>B18</f>
        <v>12.192</v>
      </c>
      <c r="C40" s="11" t="s">
        <v>96</v>
      </c>
      <c r="D40" s="32"/>
      <c r="E40" s="32"/>
      <c r="K40" s="32"/>
      <c r="Q40" s="18" t="s">
        <v>89</v>
      </c>
      <c r="S40" s="18" t="s">
        <v>89</v>
      </c>
      <c r="T40" s="18" t="s">
        <v>89</v>
      </c>
      <c r="U40" s="18" t="s">
        <v>89</v>
      </c>
    </row>
    <row r="41" spans="1:22" ht="12.75">
      <c r="A41" s="8">
        <f>A24-A17</f>
        <v>73</v>
      </c>
      <c r="B41" s="8">
        <f>B17</f>
        <v>11.5824</v>
      </c>
      <c r="C41" s="11" t="s">
        <v>95</v>
      </c>
      <c r="D41" s="11" t="s">
        <v>91</v>
      </c>
      <c r="F41" s="30">
        <v>0.3020833333333333</v>
      </c>
      <c r="H41" s="30">
        <f>F41+0.75/24</f>
        <v>0.3333333333333333</v>
      </c>
      <c r="Q41" s="27">
        <v>0.7291666666666666</v>
      </c>
      <c r="R41" s="30">
        <v>0.8229166666666666</v>
      </c>
      <c r="S41" s="27">
        <v>0.8333333333333334</v>
      </c>
      <c r="T41" s="27">
        <v>0.8333333333333334</v>
      </c>
      <c r="U41" s="27">
        <v>0.8333333333333334</v>
      </c>
      <c r="V41" s="30">
        <v>0.84375</v>
      </c>
    </row>
    <row r="43" spans="1:16" ht="12.75">
      <c r="A43" s="36">
        <f>A15-A15</f>
        <v>0</v>
      </c>
      <c r="B43" s="8">
        <f>0.3048*38</f>
        <v>11.5824</v>
      </c>
      <c r="C43" s="11" t="s">
        <v>95</v>
      </c>
      <c r="D43" s="11" t="s">
        <v>88</v>
      </c>
      <c r="E43" s="27">
        <v>0.28125</v>
      </c>
      <c r="G43" s="30">
        <v>0.3055555555555556</v>
      </c>
      <c r="I43" s="30">
        <v>0.3402777777777778</v>
      </c>
      <c r="J43" s="30">
        <v>0.3645833333333333</v>
      </c>
      <c r="K43" s="27">
        <v>0.40625</v>
      </c>
      <c r="L43" s="30">
        <v>0.46875</v>
      </c>
      <c r="M43" s="30">
        <v>0.5451388888888888</v>
      </c>
      <c r="N43" s="30">
        <v>0.5520833333333334</v>
      </c>
      <c r="O43" s="30">
        <v>0.59375</v>
      </c>
      <c r="P43" s="30">
        <v>0.6180555555555556</v>
      </c>
    </row>
    <row r="44" spans="1:11" ht="12.75">
      <c r="A44" s="15">
        <f>A41+3.2*1.609</f>
        <v>78.1488</v>
      </c>
      <c r="C44" t="s">
        <v>94</v>
      </c>
      <c r="E44" s="18" t="s">
        <v>89</v>
      </c>
      <c r="K44" s="18" t="s">
        <v>89</v>
      </c>
    </row>
    <row r="45" spans="1:16" ht="12.75">
      <c r="A45" s="15">
        <f>A44+4*1.609</f>
        <v>84.5848</v>
      </c>
      <c r="C45" s="11" t="s">
        <v>93</v>
      </c>
      <c r="D45" s="11" t="s">
        <v>91</v>
      </c>
      <c r="E45" s="18" t="s">
        <v>89</v>
      </c>
      <c r="G45" s="30">
        <v>0.3263888888888889</v>
      </c>
      <c r="I45" s="18" t="s">
        <v>89</v>
      </c>
      <c r="J45" s="30">
        <v>0.3854166666666667</v>
      </c>
      <c r="K45" s="18" t="s">
        <v>89</v>
      </c>
      <c r="L45" s="30">
        <v>0.4895833333333333</v>
      </c>
      <c r="M45" s="30">
        <v>0.5659722222222222</v>
      </c>
      <c r="N45" s="30">
        <v>0.5729166666666666</v>
      </c>
      <c r="O45" s="30">
        <v>0.6145833333333334</v>
      </c>
      <c r="P45" s="18" t="s">
        <v>89</v>
      </c>
    </row>
    <row r="46" spans="1:16" ht="12.75">
      <c r="A46" s="15"/>
      <c r="C46" s="11" t="s">
        <v>93</v>
      </c>
      <c r="D46" t="s">
        <v>88</v>
      </c>
      <c r="E46" s="18" t="s">
        <v>89</v>
      </c>
      <c r="I46" s="18" t="s">
        <v>89</v>
      </c>
      <c r="J46" s="30">
        <v>0.3923611111111111</v>
      </c>
      <c r="K46" s="18" t="s">
        <v>89</v>
      </c>
      <c r="N46" s="30">
        <v>0.5833333333333334</v>
      </c>
      <c r="P46" s="18" t="s">
        <v>89</v>
      </c>
    </row>
    <row r="47" spans="1:11" ht="12.75">
      <c r="A47" s="36"/>
      <c r="B47" s="8"/>
      <c r="C47" t="s">
        <v>120</v>
      </c>
      <c r="D47" s="11"/>
      <c r="E47" s="18" t="s">
        <v>89</v>
      </c>
      <c r="K47" s="18" t="s">
        <v>89</v>
      </c>
    </row>
    <row r="48" spans="1:16" ht="12.75">
      <c r="A48" s="12">
        <f>A15-A10</f>
        <v>64.03999999999999</v>
      </c>
      <c r="B48" s="8">
        <f>0.3048*40</f>
        <v>12.192</v>
      </c>
      <c r="C48" s="28" t="s">
        <v>90</v>
      </c>
      <c r="D48" s="27" t="s">
        <v>91</v>
      </c>
      <c r="E48" s="27">
        <v>0.3298611111111111</v>
      </c>
      <c r="I48" s="30">
        <v>0.3819444444444444</v>
      </c>
      <c r="J48" s="30">
        <v>0.4340277777777778</v>
      </c>
      <c r="K48" s="27">
        <v>0.4548611111111111</v>
      </c>
      <c r="N48" s="30">
        <v>0.625</v>
      </c>
      <c r="P48" s="30">
        <v>0.6597222222222222</v>
      </c>
    </row>
    <row r="49" spans="1:11" ht="12.75">
      <c r="A49" s="36">
        <f>A15-A9</f>
        <v>64.03999999999999</v>
      </c>
      <c r="B49" s="8">
        <f>B48</f>
        <v>12.192</v>
      </c>
      <c r="C49" s="11" t="s">
        <v>90</v>
      </c>
      <c r="D49" t="s">
        <v>88</v>
      </c>
      <c r="E49" s="29" t="s">
        <v>114</v>
      </c>
      <c r="K49" s="27">
        <v>0.4583333333333333</v>
      </c>
    </row>
    <row r="50" spans="1:11" ht="12.75">
      <c r="A50" s="36">
        <f>A15-A8</f>
        <v>80.60999999999999</v>
      </c>
      <c r="B50" s="8">
        <f>0.3048*33</f>
        <v>10.0584</v>
      </c>
      <c r="C50" s="11" t="s">
        <v>87</v>
      </c>
      <c r="D50" s="11" t="s">
        <v>91</v>
      </c>
      <c r="E50" s="18" t="s">
        <v>89</v>
      </c>
      <c r="K50" s="27">
        <v>0.4791666666666667</v>
      </c>
    </row>
    <row r="51" spans="4:11" ht="12.75">
      <c r="D51" s="11" t="s">
        <v>102</v>
      </c>
      <c r="E51" s="25" t="s">
        <v>86</v>
      </c>
      <c r="K51" s="25" t="s">
        <v>85</v>
      </c>
    </row>
    <row r="52" spans="1:4" ht="12.75">
      <c r="A52" s="22"/>
      <c r="C52" t="s">
        <v>106</v>
      </c>
      <c r="D52" s="11"/>
    </row>
    <row r="53" ht="12.75">
      <c r="C53" t="s">
        <v>108</v>
      </c>
    </row>
    <row r="54" spans="1:4" ht="12.75">
      <c r="A54" s="36"/>
      <c r="B54" s="8"/>
      <c r="C54" s="4" t="s">
        <v>107</v>
      </c>
      <c r="D5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9.140625" style="0" customWidth="1"/>
    <col min="4" max="4" width="2.421875" style="0" customWidth="1"/>
    <col min="5" max="16384" width="11.57421875" style="0" customWidth="1"/>
  </cols>
  <sheetData>
    <row r="1" spans="3:5" ht="12.75">
      <c r="C1" s="9"/>
      <c r="E1" t="s">
        <v>0</v>
      </c>
    </row>
    <row r="2" spans="3:5" ht="12.75">
      <c r="C2" s="9"/>
      <c r="E2" t="s">
        <v>1</v>
      </c>
    </row>
    <row r="3" spans="3:11" ht="12.75">
      <c r="C3" s="9" t="s">
        <v>63</v>
      </c>
      <c r="E3" s="16">
        <v>2</v>
      </c>
      <c r="F3">
        <v>10</v>
      </c>
      <c r="G3">
        <v>10</v>
      </c>
      <c r="I3">
        <v>2</v>
      </c>
      <c r="J3">
        <v>4</v>
      </c>
      <c r="K3">
        <v>6</v>
      </c>
    </row>
    <row r="4" spans="1:14" ht="12.75">
      <c r="A4" s="17" t="s">
        <v>4</v>
      </c>
      <c r="B4" s="18" t="s">
        <v>64</v>
      </c>
      <c r="C4" s="19" t="s">
        <v>65</v>
      </c>
      <c r="D4" s="11"/>
      <c r="E4" s="18" t="s">
        <v>66</v>
      </c>
      <c r="F4" s="20" t="s">
        <v>67</v>
      </c>
      <c r="G4" s="6" t="s">
        <v>68</v>
      </c>
      <c r="H4" s="6" t="s">
        <v>69</v>
      </c>
      <c r="I4" s="18" t="s">
        <v>70</v>
      </c>
      <c r="J4" s="18" t="s">
        <v>70</v>
      </c>
      <c r="K4" s="18" t="s">
        <v>70</v>
      </c>
      <c r="L4" s="18" t="s">
        <v>71</v>
      </c>
      <c r="M4" s="21" t="s">
        <v>72</v>
      </c>
      <c r="N4" s="13" t="s">
        <v>73</v>
      </c>
    </row>
    <row r="5" spans="1:14" ht="12.75">
      <c r="A5" s="22"/>
      <c r="D5" s="11"/>
      <c r="E5" s="21" t="s">
        <v>74</v>
      </c>
      <c r="F5" s="23" t="s">
        <v>75</v>
      </c>
      <c r="G5" s="6" t="s">
        <v>76</v>
      </c>
      <c r="H5" s="21" t="s">
        <v>77</v>
      </c>
      <c r="I5" s="21" t="s">
        <v>16</v>
      </c>
      <c r="J5" s="21" t="s">
        <v>16</v>
      </c>
      <c r="K5" s="21" t="s">
        <v>16</v>
      </c>
      <c r="L5" s="21" t="s">
        <v>78</v>
      </c>
      <c r="M5" s="21" t="s">
        <v>78</v>
      </c>
      <c r="N5" s="21" t="s">
        <v>79</v>
      </c>
    </row>
    <row r="6" spans="1:14" ht="12.75">
      <c r="A6" s="22"/>
      <c r="D6" s="11"/>
      <c r="E6" s="20" t="s">
        <v>80</v>
      </c>
      <c r="F6" s="23" t="s">
        <v>81</v>
      </c>
      <c r="G6" s="23" t="s">
        <v>82</v>
      </c>
      <c r="H6" s="18" t="s">
        <v>83</v>
      </c>
      <c r="I6" s="23" t="s">
        <v>17</v>
      </c>
      <c r="J6" s="23" t="s">
        <v>17</v>
      </c>
      <c r="K6" s="23" t="s">
        <v>17</v>
      </c>
      <c r="L6" s="23"/>
      <c r="M6" s="23" t="s">
        <v>81</v>
      </c>
      <c r="N6" s="23" t="s">
        <v>80</v>
      </c>
    </row>
    <row r="7" spans="4:14" ht="12.75">
      <c r="D7" s="24" t="s">
        <v>84</v>
      </c>
      <c r="M7" s="25" t="s">
        <v>85</v>
      </c>
      <c r="N7" s="25" t="s">
        <v>86</v>
      </c>
    </row>
    <row r="8" spans="1:14" ht="12.75">
      <c r="A8" s="15">
        <v>0</v>
      </c>
      <c r="B8" s="8">
        <f>B43</f>
        <v>10.0584</v>
      </c>
      <c r="C8" s="11" t="s">
        <v>87</v>
      </c>
      <c r="D8" s="11" t="s">
        <v>88</v>
      </c>
      <c r="L8" s="26">
        <v>0.7222222222222222</v>
      </c>
      <c r="M8" s="27">
        <v>0.8055555555555556</v>
      </c>
      <c r="N8" s="18" t="s">
        <v>89</v>
      </c>
    </row>
    <row r="9" spans="1:14" ht="12.75">
      <c r="A9" s="15">
        <f>-97.62+114.19</f>
        <v>16.569999999999993</v>
      </c>
      <c r="B9" s="8">
        <f>B42</f>
        <v>12.192</v>
      </c>
      <c r="C9" s="11" t="s">
        <v>90</v>
      </c>
      <c r="D9" s="27" t="s">
        <v>91</v>
      </c>
      <c r="L9" s="18" t="s">
        <v>89</v>
      </c>
      <c r="M9" s="27">
        <v>0.8159722222222222</v>
      </c>
      <c r="N9" s="27">
        <v>0.8680555555555556</v>
      </c>
    </row>
    <row r="10" spans="1:14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L10" s="18" t="s">
        <v>89</v>
      </c>
      <c r="M10" s="27">
        <v>0.8194444444444444</v>
      </c>
      <c r="N10" s="29" t="s">
        <v>92</v>
      </c>
    </row>
    <row r="11" spans="1:14" ht="12.75">
      <c r="A11" s="22"/>
      <c r="C11" t="s">
        <v>93</v>
      </c>
      <c r="D11" s="11" t="s">
        <v>88</v>
      </c>
      <c r="E11" s="20"/>
      <c r="F11" s="23"/>
      <c r="G11" s="23"/>
      <c r="H11" s="18"/>
      <c r="I11" s="30">
        <f>J11-6/24</f>
        <v>0.45833333333333337</v>
      </c>
      <c r="J11" s="30">
        <v>0.7083333333333334</v>
      </c>
      <c r="K11" s="30">
        <f>J11+0.75/24</f>
        <v>0.7395833333333334</v>
      </c>
      <c r="L11" s="18" t="s">
        <v>89</v>
      </c>
      <c r="M11" s="18" t="s">
        <v>89</v>
      </c>
      <c r="N11" s="18" t="s">
        <v>89</v>
      </c>
    </row>
    <row r="12" spans="1:14" ht="12.75">
      <c r="A12" s="31"/>
      <c r="C12" t="s">
        <v>94</v>
      </c>
      <c r="I12" s="30">
        <f>J12-6/24</f>
        <v>0.4618055555555556</v>
      </c>
      <c r="J12" s="30">
        <v>0.7118055555555556</v>
      </c>
      <c r="K12" s="30">
        <f>J12+0.75/24</f>
        <v>0.7430555555555556</v>
      </c>
      <c r="L12" s="18" t="s">
        <v>89</v>
      </c>
      <c r="M12" s="18" t="s">
        <v>89</v>
      </c>
      <c r="N12" s="18" t="s">
        <v>89</v>
      </c>
    </row>
    <row r="13" spans="1:14" ht="12.75">
      <c r="A13" s="15">
        <f>-97.62+178.23</f>
        <v>80.60999999999999</v>
      </c>
      <c r="B13" s="8">
        <f>B38</f>
        <v>11.5824</v>
      </c>
      <c r="C13" s="11" t="s">
        <v>95</v>
      </c>
      <c r="D13" s="11" t="s">
        <v>91</v>
      </c>
      <c r="I13" s="30">
        <f>J13-6/24</f>
        <v>0.4652777777777778</v>
      </c>
      <c r="J13" s="30">
        <v>0.7152777777777778</v>
      </c>
      <c r="K13" s="30">
        <f>J13+0.75/24</f>
        <v>0.7465277777777778</v>
      </c>
      <c r="L13" s="26">
        <v>0.78125</v>
      </c>
      <c r="M13" s="27">
        <v>0.8854166666666666</v>
      </c>
      <c r="N13" s="27">
        <v>0.9270833333333334</v>
      </c>
    </row>
    <row r="14" spans="1:11" ht="12.75">
      <c r="A14">
        <v>0</v>
      </c>
      <c r="B14" s="8">
        <f>0.3048*38</f>
        <v>11.5824</v>
      </c>
      <c r="C14" s="11" t="s">
        <v>95</v>
      </c>
      <c r="D14" s="11" t="s">
        <v>88</v>
      </c>
      <c r="E14" s="27">
        <v>0.34375</v>
      </c>
      <c r="F14" s="27">
        <v>0.3541666666666667</v>
      </c>
      <c r="G14" s="27">
        <v>0.3541666666666667</v>
      </c>
      <c r="H14" s="27">
        <v>0.3854166666666667</v>
      </c>
      <c r="I14" s="30">
        <f>J14-6/24</f>
        <v>0.4652777777777778</v>
      </c>
      <c r="J14" s="30">
        <v>0.7152777777777778</v>
      </c>
      <c r="K14" s="30">
        <f>J14+0.75/24</f>
        <v>0.7465277777777778</v>
      </c>
    </row>
    <row r="15" spans="1:11" ht="12.75">
      <c r="A15">
        <v>4</v>
      </c>
      <c r="B15" s="8">
        <f>0.3048*40</f>
        <v>12.192</v>
      </c>
      <c r="C15" s="11" t="s">
        <v>96</v>
      </c>
      <c r="D15" s="32"/>
      <c r="E15" s="18" t="s">
        <v>89</v>
      </c>
      <c r="F15" s="18" t="s">
        <v>89</v>
      </c>
      <c r="G15" s="18" t="s">
        <v>89</v>
      </c>
      <c r="H15" s="18" t="s">
        <v>89</v>
      </c>
      <c r="I15" s="30">
        <f>J15-6/24</f>
        <v>0.47152777777777777</v>
      </c>
      <c r="J15" s="30">
        <v>0.7215277777777778</v>
      </c>
      <c r="K15" s="30">
        <f>J15+0.75/24</f>
        <v>0.7527777777777778</v>
      </c>
    </row>
    <row r="16" spans="1:11" ht="12.75">
      <c r="A16">
        <v>20</v>
      </c>
      <c r="B16" s="8">
        <f>0.3048*197</f>
        <v>60.0456</v>
      </c>
      <c r="C16" s="11" t="s">
        <v>97</v>
      </c>
      <c r="D16" s="32"/>
      <c r="E16" s="18" t="s">
        <v>89</v>
      </c>
      <c r="F16" s="18" t="s">
        <v>89</v>
      </c>
      <c r="G16" s="18" t="s">
        <v>89</v>
      </c>
      <c r="H16" s="18" t="s">
        <v>89</v>
      </c>
      <c r="I16" s="30">
        <f>J16-6/24</f>
        <v>0.47916666666666663</v>
      </c>
      <c r="J16" s="30">
        <v>0.7291666666666666</v>
      </c>
      <c r="K16" s="30">
        <f>J16+0.75/24</f>
        <v>0.7604166666666666</v>
      </c>
    </row>
    <row r="17" spans="1:11" ht="12.75">
      <c r="A17">
        <v>35</v>
      </c>
      <c r="B17" s="8">
        <f>0.3048*92</f>
        <v>28.041600000000003</v>
      </c>
      <c r="C17" s="11" t="s">
        <v>98</v>
      </c>
      <c r="D17" s="32"/>
      <c r="E17" s="18" t="s">
        <v>89</v>
      </c>
      <c r="F17" s="18" t="s">
        <v>89</v>
      </c>
      <c r="G17" s="18" t="s">
        <v>89</v>
      </c>
      <c r="H17" s="18" t="s">
        <v>89</v>
      </c>
      <c r="I17" s="30">
        <f>J17-6/24</f>
        <v>0.48750000000000004</v>
      </c>
      <c r="J17" s="30">
        <v>0.7375</v>
      </c>
      <c r="K17" s="30">
        <f>J17+0.75/24</f>
        <v>0.76875</v>
      </c>
    </row>
    <row r="18" spans="1:11" ht="12.75">
      <c r="A18">
        <v>43</v>
      </c>
      <c r="B18" s="8">
        <f>0.3048*50</f>
        <v>15.24</v>
      </c>
      <c r="C18" s="11" t="s">
        <v>99</v>
      </c>
      <c r="D18" s="32"/>
      <c r="E18" s="18" t="s">
        <v>89</v>
      </c>
      <c r="F18" s="18" t="s">
        <v>89</v>
      </c>
      <c r="G18" s="18" t="s">
        <v>89</v>
      </c>
      <c r="H18" s="18" t="s">
        <v>89</v>
      </c>
      <c r="I18" s="30">
        <f>J18-6/24</f>
        <v>0.49375</v>
      </c>
      <c r="J18" s="30">
        <v>0.74375</v>
      </c>
      <c r="K18" s="30">
        <f>J18+0.75/24</f>
        <v>0.775</v>
      </c>
    </row>
    <row r="19" spans="1:11" ht="12.75">
      <c r="A19">
        <v>59</v>
      </c>
      <c r="B19" s="8">
        <f>0.3048*36</f>
        <v>10.972800000000001</v>
      </c>
      <c r="C19" s="11" t="s">
        <v>100</v>
      </c>
      <c r="D19" s="32"/>
      <c r="E19" s="18" t="s">
        <v>89</v>
      </c>
      <c r="F19" s="18" t="s">
        <v>89</v>
      </c>
      <c r="G19" s="18" t="s">
        <v>89</v>
      </c>
      <c r="H19" s="18" t="s">
        <v>89</v>
      </c>
      <c r="I19" s="30">
        <f>J19-6/24</f>
        <v>0.5034722222222222</v>
      </c>
      <c r="J19" s="30">
        <v>0.7534722222222222</v>
      </c>
      <c r="K19" s="30">
        <f>J19+0.75/24</f>
        <v>0.7847222222222222</v>
      </c>
    </row>
    <row r="20" spans="1:11" ht="12.75">
      <c r="A20">
        <v>73</v>
      </c>
      <c r="B20" s="8">
        <f>0.3048*339</f>
        <v>103.3272</v>
      </c>
      <c r="C20" s="11" t="s">
        <v>101</v>
      </c>
      <c r="D20" s="11" t="s">
        <v>91</v>
      </c>
      <c r="E20" s="27">
        <v>0.3958333333333333</v>
      </c>
      <c r="F20" s="27">
        <v>0.4097222222222222</v>
      </c>
      <c r="G20" s="27">
        <v>0.4097222222222222</v>
      </c>
      <c r="H20" s="18" t="s">
        <v>89</v>
      </c>
      <c r="I20" s="30">
        <f>J20-6/24</f>
        <v>0.5125</v>
      </c>
      <c r="J20" s="30">
        <v>0.7625</v>
      </c>
      <c r="K20" s="30">
        <f>J20+0.75/24</f>
        <v>0.79375</v>
      </c>
    </row>
    <row r="21" spans="1:8" ht="12.75">
      <c r="A21" s="22"/>
      <c r="C21" s="11"/>
      <c r="D21" s="11" t="s">
        <v>102</v>
      </c>
      <c r="E21" s="25" t="s">
        <v>103</v>
      </c>
      <c r="F21" s="25" t="s">
        <v>103</v>
      </c>
      <c r="G21" s="25" t="s">
        <v>104</v>
      </c>
      <c r="H21" s="18" t="s">
        <v>105</v>
      </c>
    </row>
    <row r="22" spans="1:7" ht="12.75">
      <c r="A22" s="22"/>
      <c r="C22" t="s">
        <v>106</v>
      </c>
      <c r="D22" s="11"/>
      <c r="E22" s="11"/>
      <c r="F22" s="11"/>
      <c r="G22" s="11"/>
    </row>
    <row r="23" spans="1:7" ht="12.75">
      <c r="A23" s="22"/>
      <c r="C23" s="4" t="s">
        <v>107</v>
      </c>
      <c r="D23" s="11"/>
      <c r="E23" s="11"/>
      <c r="F23" s="11"/>
      <c r="G23" s="11"/>
    </row>
    <row r="24" ht="12.75">
      <c r="C24" t="s">
        <v>108</v>
      </c>
    </row>
    <row r="26" spans="6:13" ht="12.75">
      <c r="F26">
        <v>1</v>
      </c>
      <c r="G26">
        <v>3</v>
      </c>
      <c r="I26">
        <v>5</v>
      </c>
      <c r="K26">
        <v>1</v>
      </c>
      <c r="L26">
        <v>9</v>
      </c>
      <c r="M26">
        <v>9</v>
      </c>
    </row>
    <row r="27" spans="5:13" ht="12.75">
      <c r="E27" s="33" t="s">
        <v>73</v>
      </c>
      <c r="F27" s="18" t="s">
        <v>70</v>
      </c>
      <c r="G27" s="18" t="s">
        <v>70</v>
      </c>
      <c r="H27" s="21" t="s">
        <v>72</v>
      </c>
      <c r="I27" s="18" t="s">
        <v>70</v>
      </c>
      <c r="J27" s="20" t="s">
        <v>69</v>
      </c>
      <c r="K27" s="18" t="s">
        <v>66</v>
      </c>
      <c r="L27" s="20" t="s">
        <v>67</v>
      </c>
      <c r="M27" s="6" t="s">
        <v>68</v>
      </c>
    </row>
    <row r="28" spans="1:13" ht="12.75">
      <c r="A28" s="17" t="s">
        <v>4</v>
      </c>
      <c r="B28" s="18" t="s">
        <v>64</v>
      </c>
      <c r="C28" s="19" t="s">
        <v>109</v>
      </c>
      <c r="D28" s="11"/>
      <c r="E28" s="21" t="s">
        <v>79</v>
      </c>
      <c r="F28" s="21" t="s">
        <v>16</v>
      </c>
      <c r="G28" s="21" t="s">
        <v>16</v>
      </c>
      <c r="H28" s="21" t="s">
        <v>78</v>
      </c>
      <c r="I28" s="21" t="s">
        <v>16</v>
      </c>
      <c r="J28" s="21" t="s">
        <v>110</v>
      </c>
      <c r="K28" s="21" t="s">
        <v>111</v>
      </c>
      <c r="L28" s="23" t="s">
        <v>112</v>
      </c>
      <c r="M28" s="6" t="s">
        <v>76</v>
      </c>
    </row>
    <row r="29" spans="1:13" ht="12.75">
      <c r="A29" s="22"/>
      <c r="C29" s="11"/>
      <c r="D29" s="11"/>
      <c r="E29" s="23" t="s">
        <v>80</v>
      </c>
      <c r="F29" s="23" t="s">
        <v>17</v>
      </c>
      <c r="G29" s="23" t="s">
        <v>17</v>
      </c>
      <c r="H29" s="23" t="s">
        <v>81</v>
      </c>
      <c r="I29" s="23" t="s">
        <v>17</v>
      </c>
      <c r="J29" s="18" t="s">
        <v>83</v>
      </c>
      <c r="K29" s="23" t="s">
        <v>80</v>
      </c>
      <c r="L29" s="23" t="s">
        <v>81</v>
      </c>
      <c r="M29" s="23" t="s">
        <v>82</v>
      </c>
    </row>
    <row r="30" spans="1:13" ht="12.75">
      <c r="A30" s="22"/>
      <c r="C30" s="11"/>
      <c r="D30" s="34" t="s">
        <v>84</v>
      </c>
      <c r="E30" s="34"/>
      <c r="H30" s="34"/>
      <c r="J30" s="18" t="s">
        <v>105</v>
      </c>
      <c r="K30" s="25" t="s">
        <v>103</v>
      </c>
      <c r="L30" s="25" t="s">
        <v>103</v>
      </c>
      <c r="M30" s="25" t="s">
        <v>104</v>
      </c>
    </row>
    <row r="31" spans="1:13" ht="12.75">
      <c r="A31" s="8">
        <f>A20-A20</f>
        <v>0</v>
      </c>
      <c r="B31" s="8">
        <f>B20</f>
        <v>103.3272</v>
      </c>
      <c r="C31" s="11" t="s">
        <v>101</v>
      </c>
      <c r="D31" s="11" t="s">
        <v>88</v>
      </c>
      <c r="E31" s="11"/>
      <c r="F31" s="30">
        <v>0.25</v>
      </c>
      <c r="G31" s="30">
        <f>F31+0.75/24</f>
        <v>0.28125</v>
      </c>
      <c r="H31" s="11"/>
      <c r="I31" s="30">
        <f>F31+7/24</f>
        <v>0.5416666666666667</v>
      </c>
      <c r="J31" s="18" t="s">
        <v>89</v>
      </c>
      <c r="K31" s="35" t="s">
        <v>113</v>
      </c>
      <c r="L31" s="27">
        <v>0.7673611111111112</v>
      </c>
      <c r="M31" s="27">
        <v>0.7673611111111112</v>
      </c>
    </row>
    <row r="32" spans="1:13" ht="12.75">
      <c r="A32" s="8">
        <f>A20-A19</f>
        <v>14</v>
      </c>
      <c r="B32" s="8">
        <f>B19</f>
        <v>10.972800000000001</v>
      </c>
      <c r="C32" s="11" t="s">
        <v>100</v>
      </c>
      <c r="D32" s="32"/>
      <c r="E32" s="32"/>
      <c r="F32" s="30">
        <v>0.2590277777777778</v>
      </c>
      <c r="G32" s="30">
        <f>F32+0.75/24</f>
        <v>0.2902777777777778</v>
      </c>
      <c r="H32" s="32"/>
      <c r="I32" s="30">
        <f>F32+7/24</f>
        <v>0.5506944444444445</v>
      </c>
      <c r="J32" s="18" t="s">
        <v>89</v>
      </c>
      <c r="K32" s="18" t="s">
        <v>89</v>
      </c>
      <c r="L32" s="18" t="s">
        <v>89</v>
      </c>
      <c r="M32" s="18" t="s">
        <v>89</v>
      </c>
    </row>
    <row r="33" spans="1:13" ht="12.75">
      <c r="A33" s="8">
        <f>A20-A18</f>
        <v>30</v>
      </c>
      <c r="B33" s="8">
        <f>B18</f>
        <v>15.24</v>
      </c>
      <c r="C33" s="11" t="s">
        <v>99</v>
      </c>
      <c r="D33" s="32"/>
      <c r="E33" s="32"/>
      <c r="F33" s="30">
        <v>0.26875</v>
      </c>
      <c r="G33" s="30">
        <f>F33+0.75/24</f>
        <v>0.3</v>
      </c>
      <c r="H33" s="32"/>
      <c r="I33" s="30">
        <f>F33+7/24</f>
        <v>0.5604166666666667</v>
      </c>
      <c r="J33" s="18" t="s">
        <v>89</v>
      </c>
      <c r="K33" s="18" t="s">
        <v>89</v>
      </c>
      <c r="L33" s="18" t="s">
        <v>89</v>
      </c>
      <c r="M33" s="18" t="s">
        <v>89</v>
      </c>
    </row>
    <row r="34" spans="1:13" ht="12.75">
      <c r="A34" s="8">
        <f>A20-A17</f>
        <v>38</v>
      </c>
      <c r="B34" s="8">
        <f>B17</f>
        <v>28.041600000000003</v>
      </c>
      <c r="C34" s="11" t="s">
        <v>98</v>
      </c>
      <c r="D34" s="32"/>
      <c r="E34" s="32"/>
      <c r="F34" s="30">
        <v>0.275</v>
      </c>
      <c r="G34" s="30">
        <f>F34+0.75/24</f>
        <v>0.30625</v>
      </c>
      <c r="H34" s="32"/>
      <c r="I34" s="30">
        <f>F34+7/24</f>
        <v>0.5666666666666667</v>
      </c>
      <c r="J34" s="18" t="s">
        <v>89</v>
      </c>
      <c r="K34" s="18" t="s">
        <v>89</v>
      </c>
      <c r="L34" s="18" t="s">
        <v>89</v>
      </c>
      <c r="M34" s="18" t="s">
        <v>89</v>
      </c>
    </row>
    <row r="35" spans="1:13" ht="12.75">
      <c r="A35" s="8">
        <f>A20-A16</f>
        <v>53</v>
      </c>
      <c r="B35" s="8">
        <f>B16</f>
        <v>60.0456</v>
      </c>
      <c r="C35" s="11" t="s">
        <v>97</v>
      </c>
      <c r="D35" s="32"/>
      <c r="E35" s="32"/>
      <c r="F35" s="30">
        <v>0.2833333333333333</v>
      </c>
      <c r="G35" s="30">
        <f>F35+0.75/24</f>
        <v>0.3145833333333333</v>
      </c>
      <c r="H35" s="32"/>
      <c r="I35" s="30">
        <f>F35+7/24</f>
        <v>0.575</v>
      </c>
      <c r="J35" s="18" t="s">
        <v>89</v>
      </c>
      <c r="K35" s="18" t="s">
        <v>89</v>
      </c>
      <c r="L35" s="18" t="s">
        <v>89</v>
      </c>
      <c r="M35" s="18" t="s">
        <v>89</v>
      </c>
    </row>
    <row r="36" spans="1:13" ht="12.75">
      <c r="A36" s="12">
        <f>A20-A15</f>
        <v>69</v>
      </c>
      <c r="B36" s="8">
        <f>B15</f>
        <v>12.192</v>
      </c>
      <c r="C36" s="11" t="s">
        <v>96</v>
      </c>
      <c r="D36" s="32"/>
      <c r="E36" s="32"/>
      <c r="F36" s="30">
        <v>0.29097222222222224</v>
      </c>
      <c r="G36" s="30">
        <f>F36+0.75/24</f>
        <v>0.32222222222222224</v>
      </c>
      <c r="H36" s="32"/>
      <c r="I36" s="30">
        <f>F36+7/24</f>
        <v>0.5826388888888889</v>
      </c>
      <c r="J36" s="18" t="s">
        <v>89</v>
      </c>
      <c r="K36" s="18" t="s">
        <v>89</v>
      </c>
      <c r="L36" s="18" t="s">
        <v>89</v>
      </c>
      <c r="M36" s="18" t="s">
        <v>89</v>
      </c>
    </row>
    <row r="37" spans="1:13" ht="12.75">
      <c r="A37" s="8">
        <f>A20-A14</f>
        <v>73</v>
      </c>
      <c r="B37" s="8">
        <f>B14</f>
        <v>11.5824</v>
      </c>
      <c r="C37" s="11" t="s">
        <v>95</v>
      </c>
      <c r="D37" s="11" t="s">
        <v>91</v>
      </c>
      <c r="F37" s="30">
        <v>0.2972222222222222</v>
      </c>
      <c r="G37" s="30">
        <f>F37+0.75/24</f>
        <v>0.3284722222222222</v>
      </c>
      <c r="I37" s="30">
        <f>F37+7/24</f>
        <v>0.5888888888888889</v>
      </c>
      <c r="J37" s="27">
        <v>0.7291666666666666</v>
      </c>
      <c r="K37" s="27">
        <v>0.8333333333333334</v>
      </c>
      <c r="L37" s="27">
        <v>0.8333333333333334</v>
      </c>
      <c r="M37" s="27">
        <v>0.8333333333333334</v>
      </c>
    </row>
    <row r="38" spans="1:9" ht="12.75">
      <c r="A38" s="36">
        <f>A13-A13</f>
        <v>0</v>
      </c>
      <c r="B38" s="8">
        <f>0.3048*38</f>
        <v>11.5824</v>
      </c>
      <c r="C38" s="11" t="s">
        <v>95</v>
      </c>
      <c r="D38" s="11" t="s">
        <v>88</v>
      </c>
      <c r="E38" s="27">
        <v>0.28125</v>
      </c>
      <c r="F38" s="30">
        <v>0.2972222222222222</v>
      </c>
      <c r="G38" s="30">
        <f>F38+0.75/24</f>
        <v>0.3284722222222222</v>
      </c>
      <c r="H38" s="27">
        <v>0.40625</v>
      </c>
      <c r="I38" s="30">
        <f>F38+7/24</f>
        <v>0.5888888888888889</v>
      </c>
    </row>
    <row r="39" spans="1:9" ht="12.75">
      <c r="A39" s="15">
        <f>A37+3.2*1.609</f>
        <v>78.1488</v>
      </c>
      <c r="C39" t="s">
        <v>94</v>
      </c>
      <c r="E39" s="18" t="s">
        <v>89</v>
      </c>
      <c r="F39" s="30">
        <v>0.30069444444444443</v>
      </c>
      <c r="G39" s="30">
        <f>F39+0.75/24</f>
        <v>0.33194444444444443</v>
      </c>
      <c r="H39" s="18" t="s">
        <v>89</v>
      </c>
      <c r="I39" s="30">
        <f>F39+7/24</f>
        <v>0.5923611111111111</v>
      </c>
    </row>
    <row r="40" spans="1:9" ht="12.75">
      <c r="A40" s="15">
        <f>A39+4*1.609</f>
        <v>84.5848</v>
      </c>
      <c r="C40" s="11" t="s">
        <v>93</v>
      </c>
      <c r="D40" s="11" t="s">
        <v>91</v>
      </c>
      <c r="E40" s="18" t="s">
        <v>89</v>
      </c>
      <c r="F40" s="30">
        <v>0.30416666666666664</v>
      </c>
      <c r="G40" s="30">
        <f>F40+0.75/24</f>
        <v>0.33541666666666664</v>
      </c>
      <c r="H40" s="18" t="s">
        <v>89</v>
      </c>
      <c r="I40" s="30">
        <f>F40+7/24</f>
        <v>0.5958333333333333</v>
      </c>
    </row>
    <row r="41" spans="1:8" ht="12.75">
      <c r="A41" s="12">
        <f>A13-A10</f>
        <v>64.03999999999999</v>
      </c>
      <c r="B41" s="8">
        <f>0.3048*40</f>
        <v>12.192</v>
      </c>
      <c r="C41" s="28" t="s">
        <v>90</v>
      </c>
      <c r="D41" s="27" t="s">
        <v>91</v>
      </c>
      <c r="E41" s="27">
        <v>0.3298611111111111</v>
      </c>
      <c r="H41" s="27">
        <v>0.4548611111111111</v>
      </c>
    </row>
    <row r="42" spans="1:8" ht="12.75">
      <c r="A42" s="36">
        <f>A13-A9</f>
        <v>64.03999999999999</v>
      </c>
      <c r="B42" s="8">
        <f>B41</f>
        <v>12.192</v>
      </c>
      <c r="C42" s="11" t="s">
        <v>90</v>
      </c>
      <c r="D42" t="s">
        <v>88</v>
      </c>
      <c r="E42" s="29" t="s">
        <v>114</v>
      </c>
      <c r="H42" s="27">
        <v>0.4583333333333333</v>
      </c>
    </row>
    <row r="43" spans="1:8" ht="12.75">
      <c r="A43" s="36">
        <f>A13-A8</f>
        <v>80.60999999999999</v>
      </c>
      <c r="B43" s="8">
        <f>0.3048*33</f>
        <v>10.0584</v>
      </c>
      <c r="C43" s="11" t="s">
        <v>87</v>
      </c>
      <c r="D43" s="11" t="s">
        <v>91</v>
      </c>
      <c r="E43" s="18" t="s">
        <v>89</v>
      </c>
      <c r="H43" s="27">
        <v>0.4791666666666667</v>
      </c>
    </row>
    <row r="44" spans="4:8" ht="12.75">
      <c r="D44" s="11" t="s">
        <v>102</v>
      </c>
      <c r="E44" s="25" t="s">
        <v>86</v>
      </c>
      <c r="H44" s="25" t="s">
        <v>85</v>
      </c>
    </row>
    <row r="45" spans="1:4" ht="12.75">
      <c r="A45" s="22"/>
      <c r="C45" t="s">
        <v>106</v>
      </c>
      <c r="D45" s="11"/>
    </row>
    <row r="46" ht="12.75">
      <c r="C46" t="s">
        <v>108</v>
      </c>
    </row>
    <row r="47" spans="1:4" ht="12.75">
      <c r="A47" s="36"/>
      <c r="B47" s="8"/>
      <c r="C47" s="4" t="s">
        <v>107</v>
      </c>
      <c r="D47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9.140625" style="0" customWidth="1"/>
    <col min="4" max="4" width="2.7109375" style="0" customWidth="1"/>
    <col min="5" max="16384" width="11.57421875" style="0" customWidth="1"/>
  </cols>
  <sheetData>
    <row r="1" spans="3:5" ht="12.75">
      <c r="C1" s="9"/>
      <c r="E1" t="s">
        <v>0</v>
      </c>
    </row>
    <row r="2" spans="3:5" ht="12.75">
      <c r="C2" s="9"/>
      <c r="E2" t="s">
        <v>21</v>
      </c>
    </row>
    <row r="3" spans="3:12" ht="12.75">
      <c r="C3" s="9" t="s">
        <v>63</v>
      </c>
      <c r="E3" s="16">
        <v>2</v>
      </c>
      <c r="F3">
        <v>10</v>
      </c>
      <c r="G3">
        <v>10</v>
      </c>
      <c r="I3">
        <v>2</v>
      </c>
      <c r="J3">
        <v>4</v>
      </c>
      <c r="K3">
        <v>6</v>
      </c>
      <c r="L3">
        <v>8</v>
      </c>
    </row>
    <row r="4" spans="1:15" ht="12.75">
      <c r="A4" s="17" t="s">
        <v>4</v>
      </c>
      <c r="B4" s="18" t="s">
        <v>64</v>
      </c>
      <c r="C4" s="19" t="s">
        <v>65</v>
      </c>
      <c r="D4" s="11"/>
      <c r="E4" s="18" t="s">
        <v>66</v>
      </c>
      <c r="F4" s="20" t="s">
        <v>67</v>
      </c>
      <c r="G4" s="6" t="s">
        <v>68</v>
      </c>
      <c r="H4" s="6" t="s">
        <v>69</v>
      </c>
      <c r="I4" s="18" t="s">
        <v>70</v>
      </c>
      <c r="J4" s="18" t="s">
        <v>70</v>
      </c>
      <c r="K4" s="18" t="s">
        <v>70</v>
      </c>
      <c r="L4" s="18" t="s">
        <v>70</v>
      </c>
      <c r="M4" s="18" t="s">
        <v>71</v>
      </c>
      <c r="N4" s="21" t="s">
        <v>72</v>
      </c>
      <c r="O4" s="13" t="s">
        <v>73</v>
      </c>
    </row>
    <row r="5" spans="1:15" ht="12.75">
      <c r="A5" s="22"/>
      <c r="D5" s="11"/>
      <c r="E5" s="21" t="s">
        <v>74</v>
      </c>
      <c r="F5" s="23" t="s">
        <v>75</v>
      </c>
      <c r="G5" s="6" t="s">
        <v>76</v>
      </c>
      <c r="H5" s="21" t="s">
        <v>77</v>
      </c>
      <c r="I5" s="21" t="s">
        <v>16</v>
      </c>
      <c r="J5" s="21" t="s">
        <v>16</v>
      </c>
      <c r="K5" s="21" t="s">
        <v>16</v>
      </c>
      <c r="L5" s="21" t="s">
        <v>16</v>
      </c>
      <c r="M5" s="21" t="s">
        <v>78</v>
      </c>
      <c r="N5" s="21" t="s">
        <v>78</v>
      </c>
      <c r="O5" s="21" t="s">
        <v>79</v>
      </c>
    </row>
    <row r="6" spans="1:15" ht="12.75">
      <c r="A6" s="22"/>
      <c r="D6" s="11"/>
      <c r="E6" s="20" t="s">
        <v>80</v>
      </c>
      <c r="F6" s="23" t="s">
        <v>81</v>
      </c>
      <c r="G6" s="23" t="s">
        <v>82</v>
      </c>
      <c r="H6" s="18" t="s">
        <v>83</v>
      </c>
      <c r="I6" s="23" t="s">
        <v>17</v>
      </c>
      <c r="J6" s="23" t="s">
        <v>17</v>
      </c>
      <c r="K6" s="23" t="s">
        <v>17</v>
      </c>
      <c r="L6" s="23" t="s">
        <v>17</v>
      </c>
      <c r="M6" s="23"/>
      <c r="N6" s="23" t="s">
        <v>81</v>
      </c>
      <c r="O6" s="23" t="s">
        <v>80</v>
      </c>
    </row>
    <row r="7" spans="4:15" ht="12.75">
      <c r="D7" s="24" t="s">
        <v>84</v>
      </c>
      <c r="N7" s="25" t="s">
        <v>85</v>
      </c>
      <c r="O7" s="25" t="s">
        <v>86</v>
      </c>
    </row>
    <row r="8" spans="1:15" ht="12.75">
      <c r="A8" s="15">
        <v>0</v>
      </c>
      <c r="B8" s="8">
        <f>B43</f>
        <v>10.0584</v>
      </c>
      <c r="C8" s="11" t="s">
        <v>87</v>
      </c>
      <c r="D8" s="11" t="s">
        <v>88</v>
      </c>
      <c r="M8" s="26">
        <v>0.7222222222222222</v>
      </c>
      <c r="N8" s="27">
        <v>0.8055555555555556</v>
      </c>
      <c r="O8" s="18" t="s">
        <v>89</v>
      </c>
    </row>
    <row r="9" spans="1:15" ht="12.75">
      <c r="A9" s="15">
        <f>-97.62+114.19</f>
        <v>16.569999999999993</v>
      </c>
      <c r="B9" s="8">
        <f>B42</f>
        <v>12.192</v>
      </c>
      <c r="C9" s="11" t="s">
        <v>90</v>
      </c>
      <c r="D9" s="27" t="s">
        <v>91</v>
      </c>
      <c r="M9" s="18" t="s">
        <v>89</v>
      </c>
      <c r="N9" s="27">
        <v>0.8159722222222222</v>
      </c>
      <c r="O9" s="27">
        <v>0.8680555555555556</v>
      </c>
    </row>
    <row r="10" spans="1:15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M10" s="18" t="s">
        <v>89</v>
      </c>
      <c r="N10" s="27">
        <v>0.8194444444444444</v>
      </c>
      <c r="O10" s="29" t="s">
        <v>92</v>
      </c>
    </row>
    <row r="11" spans="1:15" ht="12.75">
      <c r="A11" s="22"/>
      <c r="C11" t="s">
        <v>93</v>
      </c>
      <c r="D11" s="11" t="s">
        <v>88</v>
      </c>
      <c r="E11" s="20"/>
      <c r="F11" s="23"/>
      <c r="G11" s="23"/>
      <c r="H11" s="18"/>
      <c r="I11" s="30">
        <f>J11-6/24</f>
        <v>0.45833333333333337</v>
      </c>
      <c r="J11" s="30">
        <v>0.7083333333333334</v>
      </c>
      <c r="K11" s="30">
        <f>J11+1/48</f>
        <v>0.7291666666666667</v>
      </c>
      <c r="L11" s="30">
        <f>K11+1/48</f>
        <v>0.7500000000000001</v>
      </c>
      <c r="M11" s="18" t="s">
        <v>89</v>
      </c>
      <c r="N11" s="18" t="s">
        <v>89</v>
      </c>
      <c r="O11" s="18" t="s">
        <v>89</v>
      </c>
    </row>
    <row r="12" spans="3:15" ht="12.75">
      <c r="C12" t="s">
        <v>94</v>
      </c>
      <c r="I12" s="30">
        <f>J12-6/24</f>
        <v>0.4618055555555556</v>
      </c>
      <c r="J12" s="30">
        <v>0.7118055555555556</v>
      </c>
      <c r="K12" s="30">
        <f>J12+1/48</f>
        <v>0.732638888888889</v>
      </c>
      <c r="L12" s="30">
        <f>K12+1/48</f>
        <v>0.7534722222222223</v>
      </c>
      <c r="M12" s="18" t="s">
        <v>89</v>
      </c>
      <c r="N12" s="18" t="s">
        <v>89</v>
      </c>
      <c r="O12" s="18" t="s">
        <v>89</v>
      </c>
    </row>
    <row r="13" spans="1:15" ht="12.75">
      <c r="A13" s="15">
        <f>-97.62+178.23</f>
        <v>80.60999999999999</v>
      </c>
      <c r="B13" s="8">
        <f>B38</f>
        <v>11.5824</v>
      </c>
      <c r="C13" s="11" t="s">
        <v>95</v>
      </c>
      <c r="D13" s="11" t="s">
        <v>91</v>
      </c>
      <c r="I13" s="30">
        <f>J13-6/24</f>
        <v>0.4652777777777778</v>
      </c>
      <c r="J13" s="30">
        <v>0.7152777777777778</v>
      </c>
      <c r="K13" s="30">
        <f>J13+1/48</f>
        <v>0.7361111111111112</v>
      </c>
      <c r="L13" s="30">
        <f>K13+1/48</f>
        <v>0.7569444444444445</v>
      </c>
      <c r="M13" s="26">
        <v>0.78125</v>
      </c>
      <c r="N13" s="27">
        <v>0.8854166666666666</v>
      </c>
      <c r="O13" s="27">
        <v>0.9270833333333334</v>
      </c>
    </row>
    <row r="14" spans="1:12" ht="12.75">
      <c r="A14">
        <v>0</v>
      </c>
      <c r="B14" s="8">
        <f>0.3048*38</f>
        <v>11.5824</v>
      </c>
      <c r="C14" s="11" t="s">
        <v>95</v>
      </c>
      <c r="D14" s="11" t="s">
        <v>88</v>
      </c>
      <c r="E14" s="27">
        <v>0.34375</v>
      </c>
      <c r="F14" s="27">
        <v>0.3541666666666667</v>
      </c>
      <c r="G14" s="27">
        <v>0.3541666666666667</v>
      </c>
      <c r="H14" s="27">
        <v>0.3854166666666667</v>
      </c>
      <c r="I14" s="30">
        <f>J14-6/24</f>
        <v>0.4652777777777778</v>
      </c>
      <c r="J14" s="30">
        <v>0.7152777777777778</v>
      </c>
      <c r="K14" s="30">
        <f>J14+1/48</f>
        <v>0.7361111111111112</v>
      </c>
      <c r="L14" s="30">
        <f>K14+1/48</f>
        <v>0.7569444444444445</v>
      </c>
    </row>
    <row r="15" spans="1:12" ht="12.75">
      <c r="A15">
        <v>4</v>
      </c>
      <c r="B15" s="8">
        <f>0.3048*40</f>
        <v>12.192</v>
      </c>
      <c r="C15" s="11" t="s">
        <v>96</v>
      </c>
      <c r="D15" s="32"/>
      <c r="E15" s="18" t="s">
        <v>89</v>
      </c>
      <c r="F15" s="18" t="s">
        <v>89</v>
      </c>
      <c r="G15" s="18" t="s">
        <v>89</v>
      </c>
      <c r="H15" s="18" t="s">
        <v>89</v>
      </c>
      <c r="I15" s="30">
        <f>J15-6/24</f>
        <v>0.47152777777777777</v>
      </c>
      <c r="J15" s="30">
        <v>0.7215277777777778</v>
      </c>
      <c r="K15" s="30">
        <f>J15+1/48</f>
        <v>0.7423611111111111</v>
      </c>
      <c r="L15" s="30">
        <f>K15+1/48</f>
        <v>0.7631944444444445</v>
      </c>
    </row>
    <row r="16" spans="1:12" ht="12.75">
      <c r="A16">
        <v>20</v>
      </c>
      <c r="B16" s="8">
        <f>0.3048*197</f>
        <v>60.0456</v>
      </c>
      <c r="C16" s="11" t="s">
        <v>97</v>
      </c>
      <c r="D16" s="32"/>
      <c r="E16" s="18" t="s">
        <v>89</v>
      </c>
      <c r="F16" s="18" t="s">
        <v>89</v>
      </c>
      <c r="G16" s="18" t="s">
        <v>89</v>
      </c>
      <c r="H16" s="18" t="s">
        <v>89</v>
      </c>
      <c r="I16" s="30">
        <f>J16-6/24</f>
        <v>0.47916666666666663</v>
      </c>
      <c r="J16" s="30">
        <v>0.7291666666666666</v>
      </c>
      <c r="K16" s="30">
        <f>J16+1/48</f>
        <v>0.75</v>
      </c>
      <c r="L16" s="30">
        <f>K16+1/48</f>
        <v>0.7708333333333334</v>
      </c>
    </row>
    <row r="17" spans="1:12" ht="12.75">
      <c r="A17">
        <v>35</v>
      </c>
      <c r="B17" s="8">
        <f>0.3048*92</f>
        <v>28.041600000000003</v>
      </c>
      <c r="C17" s="11" t="s">
        <v>98</v>
      </c>
      <c r="D17" s="32"/>
      <c r="E17" s="18" t="s">
        <v>89</v>
      </c>
      <c r="F17" s="18" t="s">
        <v>89</v>
      </c>
      <c r="G17" s="18" t="s">
        <v>89</v>
      </c>
      <c r="H17" s="18" t="s">
        <v>89</v>
      </c>
      <c r="I17" s="30">
        <f>J17-6/24</f>
        <v>0.48750000000000004</v>
      </c>
      <c r="J17" s="30">
        <v>0.7375</v>
      </c>
      <c r="K17" s="30">
        <f>J17+1/48</f>
        <v>0.7583333333333334</v>
      </c>
      <c r="L17" s="30">
        <f>K17+1/48</f>
        <v>0.7791666666666668</v>
      </c>
    </row>
    <row r="18" spans="1:12" ht="12.75">
      <c r="A18">
        <v>43</v>
      </c>
      <c r="B18" s="8">
        <f>0.3048*50</f>
        <v>15.24</v>
      </c>
      <c r="C18" s="11" t="s">
        <v>99</v>
      </c>
      <c r="D18" s="32"/>
      <c r="E18" s="18" t="s">
        <v>89</v>
      </c>
      <c r="F18" s="18" t="s">
        <v>89</v>
      </c>
      <c r="G18" s="18" t="s">
        <v>89</v>
      </c>
      <c r="H18" s="18" t="s">
        <v>89</v>
      </c>
      <c r="I18" s="30">
        <f>J18-6/24</f>
        <v>0.49375</v>
      </c>
      <c r="J18" s="30">
        <v>0.74375</v>
      </c>
      <c r="K18" s="30">
        <f>J18+1/48</f>
        <v>0.7645833333333334</v>
      </c>
      <c r="L18" s="30">
        <f>K18+1/48</f>
        <v>0.7854166666666668</v>
      </c>
    </row>
    <row r="19" spans="1:12" ht="12.75">
      <c r="A19">
        <v>59</v>
      </c>
      <c r="B19" s="8">
        <f>0.3048*36</f>
        <v>10.972800000000001</v>
      </c>
      <c r="C19" s="11" t="s">
        <v>100</v>
      </c>
      <c r="D19" s="32"/>
      <c r="E19" s="18" t="s">
        <v>89</v>
      </c>
      <c r="F19" s="18" t="s">
        <v>89</v>
      </c>
      <c r="G19" s="18" t="s">
        <v>89</v>
      </c>
      <c r="H19" s="18" t="s">
        <v>89</v>
      </c>
      <c r="I19" s="30">
        <f>J19-6/24</f>
        <v>0.5034722222222222</v>
      </c>
      <c r="J19" s="30">
        <v>0.7534722222222222</v>
      </c>
      <c r="K19" s="30">
        <f>J19+1/48</f>
        <v>0.7743055555555556</v>
      </c>
      <c r="L19" s="30">
        <f>K19+1/48</f>
        <v>0.795138888888889</v>
      </c>
    </row>
    <row r="20" spans="1:12" ht="12.75">
      <c r="A20">
        <v>73</v>
      </c>
      <c r="B20" s="8">
        <f>0.3048*339</f>
        <v>103.3272</v>
      </c>
      <c r="C20" s="11" t="s">
        <v>101</v>
      </c>
      <c r="D20" s="11" t="s">
        <v>91</v>
      </c>
      <c r="E20" s="27">
        <v>0.3958333333333333</v>
      </c>
      <c r="F20" s="27">
        <v>0.4097222222222222</v>
      </c>
      <c r="G20" s="27">
        <v>0.4097222222222222</v>
      </c>
      <c r="H20" s="18" t="s">
        <v>89</v>
      </c>
      <c r="I20" s="30">
        <f>J20-6/24</f>
        <v>0.5125</v>
      </c>
      <c r="J20" s="30">
        <v>0.7625</v>
      </c>
      <c r="K20" s="30">
        <f>J20+1/48</f>
        <v>0.7833333333333333</v>
      </c>
      <c r="L20" s="30">
        <f>K20+1/48</f>
        <v>0.8041666666666667</v>
      </c>
    </row>
    <row r="21" spans="1:8" ht="12.75">
      <c r="A21" s="22"/>
      <c r="C21" s="11"/>
      <c r="D21" s="11" t="s">
        <v>102</v>
      </c>
      <c r="E21" s="25" t="s">
        <v>103</v>
      </c>
      <c r="F21" s="25" t="s">
        <v>103</v>
      </c>
      <c r="G21" s="25" t="s">
        <v>104</v>
      </c>
      <c r="H21" s="18" t="s">
        <v>105</v>
      </c>
    </row>
    <row r="22" spans="1:7" ht="12.75">
      <c r="A22" s="22"/>
      <c r="C22" t="s">
        <v>106</v>
      </c>
      <c r="D22" s="11"/>
      <c r="E22" s="11"/>
      <c r="F22" s="11"/>
      <c r="G22" s="11"/>
    </row>
    <row r="23" spans="1:11" ht="12.75">
      <c r="A23" s="22"/>
      <c r="C23" s="4" t="s">
        <v>107</v>
      </c>
      <c r="D23" s="11"/>
      <c r="F23" s="11"/>
      <c r="G23" s="11"/>
      <c r="I23" s="11"/>
      <c r="K23" s="11"/>
    </row>
    <row r="24" ht="12.75">
      <c r="C24" t="s">
        <v>108</v>
      </c>
    </row>
    <row r="26" spans="6:14" ht="12.75">
      <c r="F26">
        <v>1</v>
      </c>
      <c r="G26">
        <v>3</v>
      </c>
      <c r="H26">
        <v>5</v>
      </c>
      <c r="J26">
        <v>7</v>
      </c>
      <c r="L26">
        <v>1</v>
      </c>
      <c r="M26">
        <v>9</v>
      </c>
      <c r="N26">
        <v>9</v>
      </c>
    </row>
    <row r="27" spans="5:14" ht="12.75">
      <c r="E27" s="33" t="s">
        <v>73</v>
      </c>
      <c r="F27" s="18" t="s">
        <v>70</v>
      </c>
      <c r="G27" s="18" t="s">
        <v>70</v>
      </c>
      <c r="H27" s="18" t="s">
        <v>70</v>
      </c>
      <c r="I27" s="21" t="s">
        <v>72</v>
      </c>
      <c r="J27" s="18" t="s">
        <v>70</v>
      </c>
      <c r="K27" s="20" t="s">
        <v>69</v>
      </c>
      <c r="L27" s="18" t="s">
        <v>66</v>
      </c>
      <c r="M27" s="20" t="s">
        <v>67</v>
      </c>
      <c r="N27" s="6" t="s">
        <v>68</v>
      </c>
    </row>
    <row r="28" spans="1:14" ht="12.75">
      <c r="A28" s="17" t="s">
        <v>4</v>
      </c>
      <c r="B28" s="18" t="s">
        <v>64</v>
      </c>
      <c r="C28" s="19" t="s">
        <v>109</v>
      </c>
      <c r="D28" s="11"/>
      <c r="E28" s="21" t="s">
        <v>79</v>
      </c>
      <c r="F28" s="21" t="s">
        <v>16</v>
      </c>
      <c r="G28" s="21" t="s">
        <v>16</v>
      </c>
      <c r="H28" s="21" t="s">
        <v>16</v>
      </c>
      <c r="I28" s="21" t="s">
        <v>78</v>
      </c>
      <c r="J28" s="21" t="s">
        <v>16</v>
      </c>
      <c r="K28" s="21" t="s">
        <v>110</v>
      </c>
      <c r="L28" s="21" t="s">
        <v>111</v>
      </c>
      <c r="M28" s="23" t="s">
        <v>112</v>
      </c>
      <c r="N28" s="6" t="s">
        <v>76</v>
      </c>
    </row>
    <row r="29" spans="1:14" ht="12.75">
      <c r="A29" s="22"/>
      <c r="C29" s="11"/>
      <c r="D29" s="11"/>
      <c r="E29" s="23" t="s">
        <v>80</v>
      </c>
      <c r="F29" s="23" t="s">
        <v>17</v>
      </c>
      <c r="G29" s="23" t="s">
        <v>17</v>
      </c>
      <c r="H29" s="23" t="s">
        <v>17</v>
      </c>
      <c r="I29" s="23" t="s">
        <v>81</v>
      </c>
      <c r="J29" s="23" t="s">
        <v>17</v>
      </c>
      <c r="K29" s="18" t="s">
        <v>83</v>
      </c>
      <c r="L29" s="23" t="s">
        <v>80</v>
      </c>
      <c r="M29" s="23" t="s">
        <v>81</v>
      </c>
      <c r="N29" s="23" t="s">
        <v>82</v>
      </c>
    </row>
    <row r="30" spans="1:14" ht="12.75">
      <c r="A30" s="22"/>
      <c r="C30" s="11"/>
      <c r="D30" s="34" t="s">
        <v>84</v>
      </c>
      <c r="E30" s="34"/>
      <c r="I30" s="34"/>
      <c r="K30" s="18" t="s">
        <v>105</v>
      </c>
      <c r="L30" s="25" t="s">
        <v>103</v>
      </c>
      <c r="M30" s="25" t="s">
        <v>103</v>
      </c>
      <c r="N30" s="25" t="s">
        <v>104</v>
      </c>
    </row>
    <row r="31" spans="1:14" ht="12.75">
      <c r="A31" s="8">
        <f>A20-A20</f>
        <v>0</v>
      </c>
      <c r="B31" s="8">
        <f>B20</f>
        <v>103.3272</v>
      </c>
      <c r="C31" s="11" t="s">
        <v>101</v>
      </c>
      <c r="D31" s="11" t="s">
        <v>88</v>
      </c>
      <c r="E31" s="11"/>
      <c r="F31" s="30">
        <v>0.25</v>
      </c>
      <c r="G31" s="30">
        <f>F31+1/48</f>
        <v>0.2708333333333333</v>
      </c>
      <c r="H31" s="30">
        <f>G31+1/48</f>
        <v>0.29166666666666663</v>
      </c>
      <c r="I31" s="11"/>
      <c r="J31" s="30">
        <f>F31+7/24</f>
        <v>0.5416666666666667</v>
      </c>
      <c r="K31" s="18" t="s">
        <v>89</v>
      </c>
      <c r="L31" s="35" t="s">
        <v>113</v>
      </c>
      <c r="M31" s="27">
        <v>0.7673611111111112</v>
      </c>
      <c r="N31" s="27">
        <v>0.7673611111111112</v>
      </c>
    </row>
    <row r="32" spans="1:14" ht="12.75">
      <c r="A32" s="8">
        <f>A20-A19</f>
        <v>14</v>
      </c>
      <c r="B32" s="8">
        <f>B19</f>
        <v>10.972800000000001</v>
      </c>
      <c r="C32" s="11" t="s">
        <v>100</v>
      </c>
      <c r="D32" s="32"/>
      <c r="E32" s="32"/>
      <c r="F32" s="30">
        <v>0.2590277777777778</v>
      </c>
      <c r="G32" s="30">
        <f>F32+1/48</f>
        <v>0.2798611111111111</v>
      </c>
      <c r="H32" s="30">
        <f>G32+1/48</f>
        <v>0.30069444444444443</v>
      </c>
      <c r="I32" s="32"/>
      <c r="J32" s="30">
        <f>F32+7/24</f>
        <v>0.5506944444444445</v>
      </c>
      <c r="K32" s="18" t="s">
        <v>89</v>
      </c>
      <c r="L32" s="18" t="s">
        <v>89</v>
      </c>
      <c r="M32" s="18" t="s">
        <v>89</v>
      </c>
      <c r="N32" s="18" t="s">
        <v>89</v>
      </c>
    </row>
    <row r="33" spans="1:14" ht="12.75">
      <c r="A33" s="8">
        <f>A20-A18</f>
        <v>30</v>
      </c>
      <c r="B33" s="8">
        <f>B18</f>
        <v>15.24</v>
      </c>
      <c r="C33" s="11" t="s">
        <v>99</v>
      </c>
      <c r="D33" s="32"/>
      <c r="E33" s="32"/>
      <c r="F33" s="30">
        <v>0.26875</v>
      </c>
      <c r="G33" s="30">
        <f>F33+1/48</f>
        <v>0.2895833333333333</v>
      </c>
      <c r="H33" s="30">
        <f>G33+1/48</f>
        <v>0.3104166666666666</v>
      </c>
      <c r="I33" s="32"/>
      <c r="J33" s="30">
        <f>F33+7/24</f>
        <v>0.5604166666666667</v>
      </c>
      <c r="K33" s="18" t="s">
        <v>89</v>
      </c>
      <c r="L33" s="18" t="s">
        <v>89</v>
      </c>
      <c r="M33" s="18" t="s">
        <v>89</v>
      </c>
      <c r="N33" s="18" t="s">
        <v>89</v>
      </c>
    </row>
    <row r="34" spans="1:14" ht="12.75">
      <c r="A34" s="8">
        <f>A20-A17</f>
        <v>38</v>
      </c>
      <c r="B34" s="8">
        <f>B17</f>
        <v>28.041600000000003</v>
      </c>
      <c r="C34" s="11" t="s">
        <v>98</v>
      </c>
      <c r="D34" s="32"/>
      <c r="E34" s="32"/>
      <c r="F34" s="30">
        <v>0.275</v>
      </c>
      <c r="G34" s="30">
        <f>F34+1/48</f>
        <v>0.29583333333333334</v>
      </c>
      <c r="H34" s="30">
        <f>G34+1/48</f>
        <v>0.31666666666666665</v>
      </c>
      <c r="I34" s="32"/>
      <c r="J34" s="30">
        <f>F34+7/24</f>
        <v>0.5666666666666667</v>
      </c>
      <c r="K34" s="18" t="s">
        <v>89</v>
      </c>
      <c r="L34" s="18" t="s">
        <v>89</v>
      </c>
      <c r="M34" s="18" t="s">
        <v>89</v>
      </c>
      <c r="N34" s="18" t="s">
        <v>89</v>
      </c>
    </row>
    <row r="35" spans="1:14" ht="12.75">
      <c r="A35" s="8">
        <f>A20-A16</f>
        <v>53</v>
      </c>
      <c r="B35" s="8">
        <f>B16</f>
        <v>60.0456</v>
      </c>
      <c r="C35" s="11" t="s">
        <v>97</v>
      </c>
      <c r="D35" s="32"/>
      <c r="E35" s="32"/>
      <c r="F35" s="30">
        <v>0.2833333333333333</v>
      </c>
      <c r="G35" s="30">
        <f>F35+1/48</f>
        <v>0.30416666666666664</v>
      </c>
      <c r="H35" s="30">
        <f>G35+1/48</f>
        <v>0.32499999999999996</v>
      </c>
      <c r="I35" s="32"/>
      <c r="J35" s="30">
        <f>F35+7/24</f>
        <v>0.575</v>
      </c>
      <c r="K35" s="18" t="s">
        <v>89</v>
      </c>
      <c r="L35" s="18" t="s">
        <v>89</v>
      </c>
      <c r="M35" s="18" t="s">
        <v>89</v>
      </c>
      <c r="N35" s="18" t="s">
        <v>89</v>
      </c>
    </row>
    <row r="36" spans="1:14" ht="12.75">
      <c r="A36" s="12">
        <f>A20-A15</f>
        <v>69</v>
      </c>
      <c r="B36" s="8">
        <f>B15</f>
        <v>12.192</v>
      </c>
      <c r="C36" s="11" t="s">
        <v>96</v>
      </c>
      <c r="D36" s="32"/>
      <c r="E36" s="32"/>
      <c r="F36" s="30">
        <v>0.29097222222222224</v>
      </c>
      <c r="G36" s="30">
        <f>F36+1/48</f>
        <v>0.31180555555555556</v>
      </c>
      <c r="H36" s="30">
        <f>G36+1/48</f>
        <v>0.3326388888888889</v>
      </c>
      <c r="I36" s="32"/>
      <c r="J36" s="30">
        <f>F36+7/24</f>
        <v>0.5826388888888889</v>
      </c>
      <c r="K36" s="18" t="s">
        <v>89</v>
      </c>
      <c r="L36" s="18" t="s">
        <v>89</v>
      </c>
      <c r="M36" s="18" t="s">
        <v>89</v>
      </c>
      <c r="N36" s="18" t="s">
        <v>89</v>
      </c>
    </row>
    <row r="37" spans="1:14" ht="12.75">
      <c r="A37" s="8">
        <f>A20-A14</f>
        <v>73</v>
      </c>
      <c r="B37" s="8">
        <f>B14</f>
        <v>11.5824</v>
      </c>
      <c r="C37" s="11" t="s">
        <v>95</v>
      </c>
      <c r="D37" s="11" t="s">
        <v>91</v>
      </c>
      <c r="F37" s="30">
        <v>0.2972222222222222</v>
      </c>
      <c r="G37" s="30">
        <f>F37+1/48</f>
        <v>0.31805555555555554</v>
      </c>
      <c r="H37" s="30">
        <f>G37+1/48</f>
        <v>0.33888888888888885</v>
      </c>
      <c r="J37" s="30">
        <f>F37+7/24</f>
        <v>0.5888888888888889</v>
      </c>
      <c r="K37" s="27">
        <v>0.7291666666666666</v>
      </c>
      <c r="L37" s="27">
        <v>0.8333333333333334</v>
      </c>
      <c r="M37" s="27">
        <v>0.8333333333333334</v>
      </c>
      <c r="N37" s="27">
        <v>0.8333333333333334</v>
      </c>
    </row>
    <row r="38" spans="1:10" ht="12.75">
      <c r="A38" s="36">
        <f>A13-A13</f>
        <v>0</v>
      </c>
      <c r="B38" s="8">
        <f>0.3048*38</f>
        <v>11.5824</v>
      </c>
      <c r="C38" s="11" t="s">
        <v>95</v>
      </c>
      <c r="D38" s="11" t="s">
        <v>88</v>
      </c>
      <c r="E38" s="27">
        <v>0.28125</v>
      </c>
      <c r="F38" s="30">
        <v>0.2972222222222222</v>
      </c>
      <c r="G38" s="30">
        <f>F38+1/48</f>
        <v>0.31805555555555554</v>
      </c>
      <c r="H38" s="30">
        <f>G38+1/48</f>
        <v>0.33888888888888885</v>
      </c>
      <c r="I38" s="27">
        <v>0.40625</v>
      </c>
      <c r="J38" s="30">
        <f>F38+7/24</f>
        <v>0.5888888888888889</v>
      </c>
    </row>
    <row r="39" spans="1:10" ht="12.75">
      <c r="A39" s="15">
        <f>A37+3.2*1.609</f>
        <v>78.1488</v>
      </c>
      <c r="C39" t="s">
        <v>94</v>
      </c>
      <c r="E39" s="18" t="s">
        <v>89</v>
      </c>
      <c r="F39" s="30">
        <v>0.30069444444444443</v>
      </c>
      <c r="G39" s="30">
        <f>F39+1/48</f>
        <v>0.32152777777777775</v>
      </c>
      <c r="H39" s="30">
        <f>G39+1/48</f>
        <v>0.34236111111111106</v>
      </c>
      <c r="I39" s="18" t="s">
        <v>89</v>
      </c>
      <c r="J39" s="30">
        <f>F39+7/24</f>
        <v>0.5923611111111111</v>
      </c>
    </row>
    <row r="40" spans="1:10" ht="12.75">
      <c r="A40" s="15">
        <f>A39+4*1.609</f>
        <v>84.5848</v>
      </c>
      <c r="C40" s="11" t="s">
        <v>93</v>
      </c>
      <c r="D40" s="11" t="s">
        <v>91</v>
      </c>
      <c r="E40" s="18" t="s">
        <v>89</v>
      </c>
      <c r="F40" s="30">
        <v>0.30416666666666664</v>
      </c>
      <c r="G40" s="30">
        <f>F40+1/48</f>
        <v>0.32499999999999996</v>
      </c>
      <c r="H40" s="30">
        <f>G40+1/48</f>
        <v>0.34583333333333327</v>
      </c>
      <c r="I40" s="18" t="s">
        <v>89</v>
      </c>
      <c r="J40" s="30">
        <f>F40+7/24</f>
        <v>0.5958333333333333</v>
      </c>
    </row>
    <row r="41" spans="1:10" ht="12.75">
      <c r="A41" s="12">
        <f>A13-A10</f>
        <v>64.03999999999999</v>
      </c>
      <c r="B41" s="8">
        <f>0.3048*40</f>
        <v>12.192</v>
      </c>
      <c r="C41" s="28" t="s">
        <v>90</v>
      </c>
      <c r="D41" s="27" t="s">
        <v>91</v>
      </c>
      <c r="E41" s="27">
        <v>0.3298611111111111</v>
      </c>
      <c r="I41" s="27">
        <v>0.4548611111111111</v>
      </c>
      <c r="J41" s="30"/>
    </row>
    <row r="42" spans="1:9" ht="12.75">
      <c r="A42" s="36">
        <f>A13-A9</f>
        <v>64.03999999999999</v>
      </c>
      <c r="B42" s="8">
        <f>B41</f>
        <v>12.192</v>
      </c>
      <c r="C42" s="11" t="s">
        <v>90</v>
      </c>
      <c r="D42" t="s">
        <v>88</v>
      </c>
      <c r="E42" s="29" t="s">
        <v>114</v>
      </c>
      <c r="I42" s="27">
        <v>0.4583333333333333</v>
      </c>
    </row>
    <row r="43" spans="1:9" ht="12.75">
      <c r="A43" s="36">
        <f>A13-A8</f>
        <v>80.60999999999999</v>
      </c>
      <c r="B43" s="8">
        <f>0.3048*33</f>
        <v>10.0584</v>
      </c>
      <c r="C43" s="11" t="s">
        <v>87</v>
      </c>
      <c r="D43" s="11" t="s">
        <v>91</v>
      </c>
      <c r="E43" s="18" t="s">
        <v>89</v>
      </c>
      <c r="I43" s="27">
        <v>0.4791666666666667</v>
      </c>
    </row>
    <row r="44" spans="4:9" ht="12.75">
      <c r="D44" s="11" t="s">
        <v>102</v>
      </c>
      <c r="E44" s="25" t="s">
        <v>86</v>
      </c>
      <c r="I44" s="25" t="s">
        <v>85</v>
      </c>
    </row>
    <row r="45" spans="1:4" ht="12.75">
      <c r="A45" s="22"/>
      <c r="C45" t="s">
        <v>106</v>
      </c>
      <c r="D45" s="11"/>
    </row>
    <row r="46" ht="12.75">
      <c r="C46" t="s">
        <v>108</v>
      </c>
    </row>
    <row r="47" spans="1:4" ht="12.75">
      <c r="A47" s="36"/>
      <c r="B47" s="8"/>
      <c r="C47" s="4" t="s">
        <v>107</v>
      </c>
      <c r="D47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9.28125" style="0" customWidth="1"/>
    <col min="4" max="4" width="2.28125" style="0" customWidth="1"/>
    <col min="5" max="16384" width="11.57421875" style="0" customWidth="1"/>
  </cols>
  <sheetData>
    <row r="1" spans="3:5" ht="12.75">
      <c r="C1" s="9"/>
      <c r="E1" t="s">
        <v>0</v>
      </c>
    </row>
    <row r="2" spans="3:5" ht="12.75">
      <c r="C2" s="9"/>
      <c r="E2" t="s">
        <v>22</v>
      </c>
    </row>
    <row r="3" spans="3:11" ht="12.75">
      <c r="C3" s="9" t="s">
        <v>63</v>
      </c>
      <c r="E3" s="16">
        <v>2</v>
      </c>
      <c r="F3">
        <v>10</v>
      </c>
      <c r="G3">
        <v>10</v>
      </c>
      <c r="I3">
        <v>2</v>
      </c>
      <c r="J3">
        <v>4</v>
      </c>
      <c r="K3">
        <v>6</v>
      </c>
    </row>
    <row r="4" spans="1:15" ht="12.75">
      <c r="A4" s="17" t="s">
        <v>4</v>
      </c>
      <c r="B4" s="18" t="s">
        <v>64</v>
      </c>
      <c r="C4" s="19" t="s">
        <v>65</v>
      </c>
      <c r="D4" s="11"/>
      <c r="E4" s="18" t="s">
        <v>66</v>
      </c>
      <c r="F4" s="20" t="s">
        <v>67</v>
      </c>
      <c r="G4" s="6" t="s">
        <v>68</v>
      </c>
      <c r="H4" s="6" t="s">
        <v>69</v>
      </c>
      <c r="I4" s="18" t="s">
        <v>70</v>
      </c>
      <c r="J4" s="18" t="s">
        <v>70</v>
      </c>
      <c r="K4" s="18" t="s">
        <v>70</v>
      </c>
      <c r="L4" s="18" t="s">
        <v>71</v>
      </c>
      <c r="M4" s="21" t="s">
        <v>72</v>
      </c>
      <c r="N4" s="13" t="s">
        <v>73</v>
      </c>
      <c r="O4" s="18"/>
    </row>
    <row r="5" spans="1:15" ht="12.75">
      <c r="A5" s="22"/>
      <c r="D5" s="11"/>
      <c r="E5" s="21" t="s">
        <v>74</v>
      </c>
      <c r="F5" s="23" t="s">
        <v>75</v>
      </c>
      <c r="G5" s="6" t="s">
        <v>76</v>
      </c>
      <c r="H5" s="21" t="s">
        <v>77</v>
      </c>
      <c r="I5" s="21" t="s">
        <v>16</v>
      </c>
      <c r="J5" s="21" t="s">
        <v>16</v>
      </c>
      <c r="K5" s="21" t="s">
        <v>16</v>
      </c>
      <c r="L5" s="21" t="s">
        <v>78</v>
      </c>
      <c r="M5" s="21" t="s">
        <v>78</v>
      </c>
      <c r="N5" s="21" t="s">
        <v>79</v>
      </c>
      <c r="O5" s="21"/>
    </row>
    <row r="6" spans="1:15" ht="12.75">
      <c r="A6" s="22"/>
      <c r="D6" s="11"/>
      <c r="E6" s="20" t="s">
        <v>80</v>
      </c>
      <c r="F6" s="23" t="s">
        <v>81</v>
      </c>
      <c r="G6" s="23" t="s">
        <v>82</v>
      </c>
      <c r="H6" s="18" t="s">
        <v>83</v>
      </c>
      <c r="I6" s="23" t="s">
        <v>17</v>
      </c>
      <c r="J6" s="23" t="s">
        <v>17</v>
      </c>
      <c r="K6" s="23" t="s">
        <v>17</v>
      </c>
      <c r="L6" s="23"/>
      <c r="M6" s="23" t="s">
        <v>81</v>
      </c>
      <c r="N6" s="23" t="s">
        <v>80</v>
      </c>
      <c r="O6" s="23"/>
    </row>
    <row r="7" spans="4:14" ht="12.75">
      <c r="D7" s="24" t="s">
        <v>84</v>
      </c>
      <c r="M7" s="25" t="s">
        <v>85</v>
      </c>
      <c r="N7" s="25" t="s">
        <v>86</v>
      </c>
    </row>
    <row r="8" spans="1:14" ht="12.75">
      <c r="A8" s="15">
        <v>0</v>
      </c>
      <c r="B8" s="8">
        <f>B39</f>
        <v>10.0584</v>
      </c>
      <c r="C8" s="11" t="s">
        <v>87</v>
      </c>
      <c r="D8" s="11" t="s">
        <v>88</v>
      </c>
      <c r="L8" s="26">
        <v>0.7222222222222222</v>
      </c>
      <c r="M8" s="27">
        <v>0.8055555555555556</v>
      </c>
      <c r="N8" s="18" t="s">
        <v>89</v>
      </c>
    </row>
    <row r="9" spans="1:14" ht="12.75">
      <c r="A9" s="15">
        <f>-97.62+114.19</f>
        <v>16.569999999999993</v>
      </c>
      <c r="B9" s="8">
        <f>B38</f>
        <v>12.192</v>
      </c>
      <c r="C9" s="11" t="s">
        <v>90</v>
      </c>
      <c r="D9" s="27" t="s">
        <v>91</v>
      </c>
      <c r="L9" s="18" t="s">
        <v>89</v>
      </c>
      <c r="M9" s="27">
        <v>0.8159722222222222</v>
      </c>
      <c r="N9" s="27">
        <v>0.8680555555555556</v>
      </c>
    </row>
    <row r="10" spans="1:14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L10" s="18" t="s">
        <v>89</v>
      </c>
      <c r="M10" s="27">
        <v>0.8194444444444444</v>
      </c>
      <c r="N10" s="29" t="s">
        <v>92</v>
      </c>
    </row>
    <row r="11" spans="1:15" ht="12.75">
      <c r="A11" s="22"/>
      <c r="C11" t="s">
        <v>93</v>
      </c>
      <c r="D11" s="11" t="s">
        <v>88</v>
      </c>
      <c r="E11" s="20"/>
      <c r="F11" s="23"/>
      <c r="G11" s="23"/>
      <c r="H11" s="18"/>
      <c r="I11" s="30">
        <f>J11-6/24</f>
        <v>0.45833333333333337</v>
      </c>
      <c r="J11" s="30">
        <v>0.7083333333333334</v>
      </c>
      <c r="K11" s="30">
        <f>J11+0.75/24</f>
        <v>0.7395833333333334</v>
      </c>
      <c r="L11" s="18" t="s">
        <v>89</v>
      </c>
      <c r="M11" s="18" t="s">
        <v>89</v>
      </c>
      <c r="N11" s="18" t="s">
        <v>89</v>
      </c>
      <c r="O11" s="30"/>
    </row>
    <row r="12" spans="3:15" ht="12.75">
      <c r="C12" t="s">
        <v>94</v>
      </c>
      <c r="I12" s="30">
        <f>J12-6/24</f>
        <v>0.4618055555555556</v>
      </c>
      <c r="J12" s="30">
        <v>0.7118055555555556</v>
      </c>
      <c r="K12" s="30">
        <f>J12+0.75/24</f>
        <v>0.7430555555555556</v>
      </c>
      <c r="L12" s="18" t="s">
        <v>89</v>
      </c>
      <c r="M12" s="18" t="s">
        <v>89</v>
      </c>
      <c r="N12" s="18" t="s">
        <v>89</v>
      </c>
      <c r="O12" s="30"/>
    </row>
    <row r="13" spans="1:15" ht="12.75">
      <c r="A13" s="15">
        <f>-97.62+178.23</f>
        <v>80.60999999999999</v>
      </c>
      <c r="B13" s="8">
        <f>B34</f>
        <v>11.5824</v>
      </c>
      <c r="C13" s="11" t="s">
        <v>95</v>
      </c>
      <c r="D13" s="11" t="s">
        <v>91</v>
      </c>
      <c r="I13" s="30">
        <f>J13-6/24</f>
        <v>0.4652777777777778</v>
      </c>
      <c r="J13" s="30">
        <v>0.7152777777777778</v>
      </c>
      <c r="K13" s="30">
        <f>J13+0.75/24</f>
        <v>0.7465277777777778</v>
      </c>
      <c r="L13" s="26">
        <v>0.78125</v>
      </c>
      <c r="M13" s="27">
        <v>0.8854166666666666</v>
      </c>
      <c r="N13" s="27">
        <v>0.9270833333333334</v>
      </c>
      <c r="O13" s="30"/>
    </row>
    <row r="14" spans="1:15" ht="12.75">
      <c r="A14">
        <v>0</v>
      </c>
      <c r="B14" s="8">
        <f>0.3048*38</f>
        <v>11.5824</v>
      </c>
      <c r="C14" s="11" t="s">
        <v>95</v>
      </c>
      <c r="D14" s="11" t="s">
        <v>88</v>
      </c>
      <c r="E14" s="27">
        <v>0.34375</v>
      </c>
      <c r="F14" s="27">
        <v>0.3541666666666667</v>
      </c>
      <c r="G14" s="27">
        <v>0.3541666666666667</v>
      </c>
      <c r="H14" s="27">
        <v>0.3854166666666667</v>
      </c>
      <c r="I14" s="30">
        <f>J14-6/24</f>
        <v>0.4652777777777778</v>
      </c>
      <c r="J14" s="30">
        <v>0.7152777777777778</v>
      </c>
      <c r="K14" s="30">
        <f>J14+0.75/24</f>
        <v>0.7465277777777778</v>
      </c>
      <c r="O14" s="30"/>
    </row>
    <row r="15" spans="1:15" ht="12.75">
      <c r="A15">
        <v>4</v>
      </c>
      <c r="B15" s="8">
        <f>0.3048*40</f>
        <v>12.192</v>
      </c>
      <c r="C15" s="11" t="s">
        <v>96</v>
      </c>
      <c r="D15" s="32"/>
      <c r="E15" s="18" t="s">
        <v>89</v>
      </c>
      <c r="F15" s="18" t="s">
        <v>89</v>
      </c>
      <c r="G15" s="18" t="s">
        <v>89</v>
      </c>
      <c r="H15" s="18" t="s">
        <v>89</v>
      </c>
      <c r="I15" s="30">
        <f>J15-6/24</f>
        <v>0.47152777777777777</v>
      </c>
      <c r="J15" s="30">
        <v>0.7215277777777778</v>
      </c>
      <c r="K15" s="30">
        <f>J15+0.75/24</f>
        <v>0.7527777777777778</v>
      </c>
      <c r="M15" s="30"/>
      <c r="N15" s="30"/>
      <c r="O15" s="30"/>
    </row>
    <row r="16" spans="1:15" ht="12.75">
      <c r="A16">
        <v>20</v>
      </c>
      <c r="B16" s="8">
        <f>0.3048*197</f>
        <v>60.0456</v>
      </c>
      <c r="C16" s="11" t="s">
        <v>97</v>
      </c>
      <c r="D16" s="32"/>
      <c r="E16" s="18" t="s">
        <v>89</v>
      </c>
      <c r="F16" s="18" t="s">
        <v>89</v>
      </c>
      <c r="G16" s="18" t="s">
        <v>89</v>
      </c>
      <c r="H16" s="18" t="s">
        <v>89</v>
      </c>
      <c r="I16" s="30">
        <f>J16-6/24</f>
        <v>0.47916666666666663</v>
      </c>
      <c r="J16" s="30">
        <v>0.7291666666666666</v>
      </c>
      <c r="K16" s="30">
        <f>J16+0.75/24</f>
        <v>0.7604166666666666</v>
      </c>
      <c r="M16" s="30"/>
      <c r="N16" s="30"/>
      <c r="O16" s="30"/>
    </row>
    <row r="17" spans="1:15" ht="12.75">
      <c r="A17">
        <v>59</v>
      </c>
      <c r="B17" s="8">
        <f>0.3048*36</f>
        <v>10.972800000000001</v>
      </c>
      <c r="C17" s="11" t="s">
        <v>100</v>
      </c>
      <c r="D17" s="32"/>
      <c r="E17" s="18" t="s">
        <v>89</v>
      </c>
      <c r="F17" s="18" t="s">
        <v>89</v>
      </c>
      <c r="G17" s="18" t="s">
        <v>89</v>
      </c>
      <c r="H17" s="18" t="s">
        <v>89</v>
      </c>
      <c r="I17" s="30">
        <f>J17-6/24</f>
        <v>0.5</v>
      </c>
      <c r="J17" s="30">
        <v>0.75</v>
      </c>
      <c r="K17" s="30">
        <f>J17+0.75/24</f>
        <v>0.78125</v>
      </c>
      <c r="M17" s="30"/>
      <c r="N17" s="30"/>
      <c r="O17" s="30"/>
    </row>
    <row r="18" spans="1:15" ht="12.75">
      <c r="A18">
        <v>73</v>
      </c>
      <c r="B18" s="8">
        <f>0.3048*339</f>
        <v>103.3272</v>
      </c>
      <c r="C18" s="11" t="s">
        <v>101</v>
      </c>
      <c r="D18" s="11" t="s">
        <v>91</v>
      </c>
      <c r="E18" s="27">
        <v>0.3958333333333333</v>
      </c>
      <c r="F18" s="27">
        <v>0.4097222222222222</v>
      </c>
      <c r="G18" s="27">
        <v>0.4097222222222222</v>
      </c>
      <c r="H18" s="18" t="s">
        <v>89</v>
      </c>
      <c r="I18" s="30">
        <f>J18-6/24</f>
        <v>0.5090277777777777</v>
      </c>
      <c r="J18" s="30">
        <v>0.7590277777777777</v>
      </c>
      <c r="K18" s="30">
        <f>J18+0.75/24</f>
        <v>0.7902777777777777</v>
      </c>
      <c r="M18" s="30"/>
      <c r="N18" s="30"/>
      <c r="O18" s="30"/>
    </row>
    <row r="19" spans="1:8" ht="12.75">
      <c r="A19" s="22"/>
      <c r="C19" s="11"/>
      <c r="D19" s="11" t="s">
        <v>102</v>
      </c>
      <c r="E19" s="25" t="s">
        <v>103</v>
      </c>
      <c r="F19" s="25" t="s">
        <v>103</v>
      </c>
      <c r="G19" s="25" t="s">
        <v>104</v>
      </c>
      <c r="H19" s="18" t="s">
        <v>105</v>
      </c>
    </row>
    <row r="20" spans="1:7" ht="12.75">
      <c r="A20" s="22"/>
      <c r="C20" t="s">
        <v>106</v>
      </c>
      <c r="D20" s="11"/>
      <c r="E20" s="11"/>
      <c r="F20" s="11"/>
      <c r="G20" s="11"/>
    </row>
    <row r="21" spans="1:7" ht="12.75">
      <c r="A21" s="22"/>
      <c r="C21" s="4" t="s">
        <v>107</v>
      </c>
      <c r="D21" s="11"/>
      <c r="F21" s="11"/>
      <c r="G21" s="11"/>
    </row>
    <row r="22" ht="12.75">
      <c r="C22" t="s">
        <v>108</v>
      </c>
    </row>
    <row r="24" spans="6:13" ht="12.75">
      <c r="F24">
        <v>1</v>
      </c>
      <c r="G24">
        <v>3</v>
      </c>
      <c r="I24">
        <v>5</v>
      </c>
      <c r="K24">
        <v>1</v>
      </c>
      <c r="L24">
        <v>9</v>
      </c>
      <c r="M24">
        <v>9</v>
      </c>
    </row>
    <row r="25" spans="5:14" ht="12.75">
      <c r="E25" s="33" t="s">
        <v>73</v>
      </c>
      <c r="F25" s="18" t="s">
        <v>70</v>
      </c>
      <c r="G25" s="18" t="s">
        <v>70</v>
      </c>
      <c r="H25" s="21" t="s">
        <v>72</v>
      </c>
      <c r="I25" s="18" t="s">
        <v>70</v>
      </c>
      <c r="J25" s="20" t="s">
        <v>69</v>
      </c>
      <c r="K25" s="18" t="s">
        <v>66</v>
      </c>
      <c r="L25" s="20" t="s">
        <v>67</v>
      </c>
      <c r="M25" s="6" t="s">
        <v>68</v>
      </c>
      <c r="N25" s="18"/>
    </row>
    <row r="26" spans="1:14" ht="12.75">
      <c r="A26" s="17" t="s">
        <v>4</v>
      </c>
      <c r="B26" s="18" t="s">
        <v>64</v>
      </c>
      <c r="C26" s="19" t="s">
        <v>109</v>
      </c>
      <c r="D26" s="11"/>
      <c r="E26" s="21" t="s">
        <v>79</v>
      </c>
      <c r="F26" s="21" t="s">
        <v>16</v>
      </c>
      <c r="G26" s="21" t="s">
        <v>16</v>
      </c>
      <c r="H26" s="21" t="s">
        <v>78</v>
      </c>
      <c r="I26" s="21" t="s">
        <v>16</v>
      </c>
      <c r="J26" s="21" t="s">
        <v>110</v>
      </c>
      <c r="K26" s="21" t="s">
        <v>111</v>
      </c>
      <c r="L26" s="23" t="s">
        <v>112</v>
      </c>
      <c r="M26" s="6" t="s">
        <v>76</v>
      </c>
      <c r="N26" s="21"/>
    </row>
    <row r="27" spans="1:14" ht="12.75">
      <c r="A27" s="22"/>
      <c r="C27" s="11"/>
      <c r="D27" s="11"/>
      <c r="E27" s="23" t="s">
        <v>80</v>
      </c>
      <c r="F27" s="23" t="s">
        <v>17</v>
      </c>
      <c r="G27" s="23" t="s">
        <v>17</v>
      </c>
      <c r="H27" s="23" t="s">
        <v>81</v>
      </c>
      <c r="I27" s="23" t="s">
        <v>17</v>
      </c>
      <c r="J27" s="18" t="s">
        <v>83</v>
      </c>
      <c r="K27" s="23" t="s">
        <v>80</v>
      </c>
      <c r="L27" s="23" t="s">
        <v>81</v>
      </c>
      <c r="M27" s="23" t="s">
        <v>82</v>
      </c>
      <c r="N27" s="23"/>
    </row>
    <row r="28" spans="1:13" ht="12.75">
      <c r="A28" s="22"/>
      <c r="C28" s="11"/>
      <c r="D28" s="34" t="s">
        <v>84</v>
      </c>
      <c r="E28" s="34"/>
      <c r="H28" s="34"/>
      <c r="J28" s="18" t="s">
        <v>105</v>
      </c>
      <c r="K28" s="25" t="s">
        <v>103</v>
      </c>
      <c r="L28" s="25" t="s">
        <v>103</v>
      </c>
      <c r="M28" s="25" t="s">
        <v>104</v>
      </c>
    </row>
    <row r="29" spans="1:14" ht="12.75">
      <c r="A29" s="8">
        <f>A18-A18</f>
        <v>0</v>
      </c>
      <c r="B29" s="8">
        <f>B18</f>
        <v>103.3272</v>
      </c>
      <c r="C29" s="11" t="s">
        <v>101</v>
      </c>
      <c r="D29" s="11" t="s">
        <v>88</v>
      </c>
      <c r="E29" s="11"/>
      <c r="F29" s="30">
        <v>0.25</v>
      </c>
      <c r="G29" s="30">
        <f>F29+0.75/24</f>
        <v>0.28125</v>
      </c>
      <c r="H29" s="11"/>
      <c r="I29" s="30">
        <f>F29+7/24</f>
        <v>0.5416666666666667</v>
      </c>
      <c r="J29" s="18" t="s">
        <v>89</v>
      </c>
      <c r="K29" s="35" t="s">
        <v>113</v>
      </c>
      <c r="L29" s="27">
        <v>0.7673611111111112</v>
      </c>
      <c r="M29" s="27">
        <v>0.7673611111111112</v>
      </c>
      <c r="N29" s="30"/>
    </row>
    <row r="30" spans="1:14" ht="12.75">
      <c r="A30" s="8">
        <f>A18-A17</f>
        <v>14</v>
      </c>
      <c r="B30" s="8">
        <f>B17</f>
        <v>10.972800000000001</v>
      </c>
      <c r="C30" s="11" t="s">
        <v>100</v>
      </c>
      <c r="D30" s="32"/>
      <c r="E30" s="32"/>
      <c r="F30" s="30">
        <v>0.2590277777777778</v>
      </c>
      <c r="G30" s="30">
        <f>F30+0.75/24</f>
        <v>0.2902777777777778</v>
      </c>
      <c r="H30" s="32"/>
      <c r="I30" s="30">
        <f>F30+7/24</f>
        <v>0.5506944444444445</v>
      </c>
      <c r="J30" s="18" t="s">
        <v>89</v>
      </c>
      <c r="K30" s="18" t="s">
        <v>89</v>
      </c>
      <c r="L30" s="18" t="s">
        <v>89</v>
      </c>
      <c r="M30" s="18" t="s">
        <v>89</v>
      </c>
      <c r="N30" s="30"/>
    </row>
    <row r="31" spans="1:14" ht="12.75">
      <c r="A31" s="8">
        <f>A18-A16</f>
        <v>53</v>
      </c>
      <c r="B31" s="8">
        <f>B16</f>
        <v>60.0456</v>
      </c>
      <c r="C31" s="11" t="s">
        <v>97</v>
      </c>
      <c r="D31" s="32"/>
      <c r="E31" s="32"/>
      <c r="F31" s="30">
        <v>0.2798611111111111</v>
      </c>
      <c r="G31" s="30">
        <f>F31+0.75/24</f>
        <v>0.3111111111111111</v>
      </c>
      <c r="H31" s="32"/>
      <c r="I31" s="30">
        <f>F31+7/24</f>
        <v>0.5715277777777779</v>
      </c>
      <c r="J31" s="18" t="s">
        <v>89</v>
      </c>
      <c r="K31" s="18" t="s">
        <v>89</v>
      </c>
      <c r="L31" s="18" t="s">
        <v>89</v>
      </c>
      <c r="M31" s="18" t="s">
        <v>89</v>
      </c>
      <c r="N31" s="30"/>
    </row>
    <row r="32" spans="1:14" ht="12.75">
      <c r="A32" s="12">
        <f>A18-A15</f>
        <v>69</v>
      </c>
      <c r="B32" s="8">
        <f>B15</f>
        <v>12.192</v>
      </c>
      <c r="C32" s="11" t="s">
        <v>96</v>
      </c>
      <c r="D32" s="32"/>
      <c r="E32" s="32"/>
      <c r="F32" s="30">
        <v>0.2875</v>
      </c>
      <c r="G32" s="30">
        <f>F32+0.75/24</f>
        <v>0.31875</v>
      </c>
      <c r="H32" s="32"/>
      <c r="I32" s="30">
        <f>F32+7/24</f>
        <v>0.5791666666666666</v>
      </c>
      <c r="J32" s="18" t="s">
        <v>89</v>
      </c>
      <c r="K32" s="18" t="s">
        <v>89</v>
      </c>
      <c r="L32" s="18" t="s">
        <v>89</v>
      </c>
      <c r="M32" s="18" t="s">
        <v>89</v>
      </c>
      <c r="N32" s="30"/>
    </row>
    <row r="33" spans="1:14" ht="12.75">
      <c r="A33" s="8">
        <f>A18-A14</f>
        <v>73</v>
      </c>
      <c r="B33" s="8">
        <f>B14</f>
        <v>11.5824</v>
      </c>
      <c r="C33" s="11" t="s">
        <v>95</v>
      </c>
      <c r="D33" s="11" t="s">
        <v>91</v>
      </c>
      <c r="F33" s="30">
        <v>0.29375</v>
      </c>
      <c r="G33" s="30">
        <f>F33+0.75/24</f>
        <v>0.325</v>
      </c>
      <c r="I33" s="30">
        <f>F33+7/24</f>
        <v>0.5854166666666667</v>
      </c>
      <c r="J33" s="27">
        <v>0.7291666666666666</v>
      </c>
      <c r="K33" s="27">
        <v>0.8333333333333334</v>
      </c>
      <c r="L33" s="27">
        <v>0.8333333333333334</v>
      </c>
      <c r="M33" s="27">
        <v>0.8333333333333334</v>
      </c>
      <c r="N33" s="30"/>
    </row>
    <row r="34" spans="1:14" ht="12.75">
      <c r="A34" s="36">
        <f>A13-A13</f>
        <v>0</v>
      </c>
      <c r="B34" s="8">
        <f>0.3048*38</f>
        <v>11.5824</v>
      </c>
      <c r="C34" s="11" t="s">
        <v>95</v>
      </c>
      <c r="D34" s="11" t="s">
        <v>88</v>
      </c>
      <c r="E34" s="27">
        <v>0.28125</v>
      </c>
      <c r="F34" s="30">
        <v>0.29375</v>
      </c>
      <c r="G34" s="30">
        <f>F34+0.75/24</f>
        <v>0.325</v>
      </c>
      <c r="H34" s="27">
        <v>0.40625</v>
      </c>
      <c r="I34" s="30">
        <f>F34+7/24</f>
        <v>0.5854166666666667</v>
      </c>
      <c r="K34" s="30"/>
      <c r="L34" s="30"/>
      <c r="M34" s="30"/>
      <c r="N34" s="30"/>
    </row>
    <row r="35" spans="1:14" ht="12.75">
      <c r="A35" s="15">
        <f>A33+3.2*1.609</f>
        <v>78.1488</v>
      </c>
      <c r="C35" t="s">
        <v>94</v>
      </c>
      <c r="E35" s="18" t="s">
        <v>89</v>
      </c>
      <c r="F35" s="30">
        <v>0.2972222222222222</v>
      </c>
      <c r="G35" s="30">
        <f>F35+0.75/24</f>
        <v>0.3284722222222222</v>
      </c>
      <c r="H35" s="18" t="s">
        <v>89</v>
      </c>
      <c r="I35" s="30">
        <f>F35+7/24</f>
        <v>0.5888888888888889</v>
      </c>
      <c r="K35" s="30"/>
      <c r="L35" s="30"/>
      <c r="M35" s="30"/>
      <c r="N35" s="30"/>
    </row>
    <row r="36" spans="1:14" ht="12.75">
      <c r="A36" s="15">
        <f>A35+4*1.609</f>
        <v>84.5848</v>
      </c>
      <c r="C36" s="11" t="s">
        <v>93</v>
      </c>
      <c r="D36" s="11" t="s">
        <v>91</v>
      </c>
      <c r="E36" s="18" t="s">
        <v>89</v>
      </c>
      <c r="F36" s="30">
        <v>0.30069444444444443</v>
      </c>
      <c r="G36" s="30">
        <f>F36+0.75/24</f>
        <v>0.33194444444444443</v>
      </c>
      <c r="H36" s="18" t="s">
        <v>89</v>
      </c>
      <c r="I36" s="30">
        <f>F36+7/24</f>
        <v>0.5923611111111111</v>
      </c>
      <c r="K36" s="30"/>
      <c r="L36" s="30"/>
      <c r="M36" s="30"/>
      <c r="N36" s="30"/>
    </row>
    <row r="37" spans="1:8" ht="12.75">
      <c r="A37" s="12">
        <f>A13-A10</f>
        <v>64.03999999999999</v>
      </c>
      <c r="B37" s="8">
        <f>0.3048*40</f>
        <v>12.192</v>
      </c>
      <c r="C37" s="28" t="s">
        <v>90</v>
      </c>
      <c r="D37" s="27" t="s">
        <v>91</v>
      </c>
      <c r="E37" s="27">
        <v>0.3298611111111111</v>
      </c>
      <c r="H37" s="27">
        <v>0.4548611111111111</v>
      </c>
    </row>
    <row r="38" spans="1:8" ht="12.75">
      <c r="A38" s="36">
        <f>A13-A9</f>
        <v>64.03999999999999</v>
      </c>
      <c r="B38" s="8">
        <f>B37</f>
        <v>12.192</v>
      </c>
      <c r="C38" s="11" t="s">
        <v>90</v>
      </c>
      <c r="D38" t="s">
        <v>88</v>
      </c>
      <c r="E38" s="29" t="s">
        <v>114</v>
      </c>
      <c r="H38" s="27">
        <v>0.4583333333333333</v>
      </c>
    </row>
    <row r="39" spans="1:8" ht="12.75">
      <c r="A39" s="36">
        <f>A13-A8</f>
        <v>80.60999999999999</v>
      </c>
      <c r="B39" s="8">
        <f>0.3048*33</f>
        <v>10.0584</v>
      </c>
      <c r="C39" s="11" t="s">
        <v>87</v>
      </c>
      <c r="D39" s="11" t="s">
        <v>91</v>
      </c>
      <c r="E39" s="18" t="s">
        <v>89</v>
      </c>
      <c r="H39" s="27">
        <v>0.4791666666666667</v>
      </c>
    </row>
    <row r="40" spans="4:8" ht="12.75">
      <c r="D40" s="11" t="s">
        <v>102</v>
      </c>
      <c r="E40" s="25" t="s">
        <v>86</v>
      </c>
      <c r="H40" s="25" t="s">
        <v>85</v>
      </c>
    </row>
    <row r="41" spans="1:4" ht="12.75">
      <c r="A41" s="22"/>
      <c r="C41" t="s">
        <v>106</v>
      </c>
      <c r="D41" s="11"/>
    </row>
    <row r="42" ht="12.75">
      <c r="C42" t="s">
        <v>108</v>
      </c>
    </row>
    <row r="43" spans="1:4" ht="12.75">
      <c r="A43" s="36"/>
      <c r="B43" s="8"/>
      <c r="C43" s="4" t="s">
        <v>107</v>
      </c>
      <c r="D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9.28125" style="0" customWidth="1"/>
    <col min="4" max="4" width="2.28125" style="0" customWidth="1"/>
    <col min="5" max="16384" width="11.57421875" style="0" customWidth="1"/>
  </cols>
  <sheetData>
    <row r="1" spans="3:5" ht="12.75">
      <c r="C1" s="9"/>
      <c r="E1" t="s">
        <v>0</v>
      </c>
    </row>
    <row r="2" spans="3:5" ht="12.75">
      <c r="C2" s="9"/>
      <c r="E2" t="s">
        <v>23</v>
      </c>
    </row>
    <row r="3" spans="3:12" ht="12.75">
      <c r="C3" s="9" t="s">
        <v>63</v>
      </c>
      <c r="E3" s="16">
        <v>2</v>
      </c>
      <c r="F3">
        <v>10</v>
      </c>
      <c r="G3">
        <v>10</v>
      </c>
      <c r="I3">
        <v>2</v>
      </c>
      <c r="J3">
        <v>4</v>
      </c>
      <c r="K3">
        <v>6</v>
      </c>
      <c r="L3">
        <v>8</v>
      </c>
    </row>
    <row r="4" spans="1:15" ht="12.75">
      <c r="A4" s="17" t="s">
        <v>4</v>
      </c>
      <c r="B4" s="18" t="s">
        <v>64</v>
      </c>
      <c r="C4" s="19" t="s">
        <v>65</v>
      </c>
      <c r="D4" s="11"/>
      <c r="E4" s="18" t="s">
        <v>66</v>
      </c>
      <c r="F4" s="20" t="s">
        <v>67</v>
      </c>
      <c r="G4" s="6" t="s">
        <v>68</v>
      </c>
      <c r="H4" s="6" t="s">
        <v>69</v>
      </c>
      <c r="I4" s="18" t="s">
        <v>70</v>
      </c>
      <c r="J4" s="18" t="s">
        <v>70</v>
      </c>
      <c r="K4" s="18" t="s">
        <v>70</v>
      </c>
      <c r="L4" s="18" t="s">
        <v>70</v>
      </c>
      <c r="M4" s="18" t="s">
        <v>71</v>
      </c>
      <c r="N4" s="21" t="s">
        <v>72</v>
      </c>
      <c r="O4" s="13" t="s">
        <v>73</v>
      </c>
    </row>
    <row r="5" spans="1:15" ht="12.75">
      <c r="A5" s="22"/>
      <c r="D5" s="11"/>
      <c r="E5" s="21" t="s">
        <v>74</v>
      </c>
      <c r="F5" s="23" t="s">
        <v>75</v>
      </c>
      <c r="G5" s="6" t="s">
        <v>76</v>
      </c>
      <c r="H5" s="21" t="s">
        <v>77</v>
      </c>
      <c r="I5" s="21" t="s">
        <v>16</v>
      </c>
      <c r="J5" s="21" t="s">
        <v>16</v>
      </c>
      <c r="K5" s="21" t="s">
        <v>16</v>
      </c>
      <c r="L5" s="21" t="s">
        <v>16</v>
      </c>
      <c r="M5" s="21" t="s">
        <v>78</v>
      </c>
      <c r="N5" s="21" t="s">
        <v>78</v>
      </c>
      <c r="O5" s="21" t="s">
        <v>79</v>
      </c>
    </row>
    <row r="6" spans="1:15" ht="12.75">
      <c r="A6" s="22"/>
      <c r="D6" s="11"/>
      <c r="E6" s="20" t="s">
        <v>80</v>
      </c>
      <c r="F6" s="23" t="s">
        <v>81</v>
      </c>
      <c r="G6" s="23" t="s">
        <v>82</v>
      </c>
      <c r="H6" s="18" t="s">
        <v>83</v>
      </c>
      <c r="I6" s="23" t="s">
        <v>17</v>
      </c>
      <c r="J6" s="23" t="s">
        <v>17</v>
      </c>
      <c r="K6" s="23" t="s">
        <v>17</v>
      </c>
      <c r="L6" s="23" t="s">
        <v>17</v>
      </c>
      <c r="M6" s="23"/>
      <c r="N6" s="23" t="s">
        <v>81</v>
      </c>
      <c r="O6" s="23" t="s">
        <v>80</v>
      </c>
    </row>
    <row r="7" spans="4:15" ht="12.75">
      <c r="D7" s="24" t="s">
        <v>84</v>
      </c>
      <c r="N7" s="25" t="s">
        <v>85</v>
      </c>
      <c r="O7" s="25" t="s">
        <v>86</v>
      </c>
    </row>
    <row r="8" spans="1:15" ht="12.75">
      <c r="A8" s="15">
        <v>0</v>
      </c>
      <c r="B8" s="8">
        <f>B39</f>
        <v>10.0584</v>
      </c>
      <c r="C8" s="11" t="s">
        <v>87</v>
      </c>
      <c r="D8" s="11" t="s">
        <v>88</v>
      </c>
      <c r="M8" s="26">
        <v>0.7222222222222222</v>
      </c>
      <c r="N8" s="27">
        <v>0.8055555555555556</v>
      </c>
      <c r="O8" s="18" t="s">
        <v>89</v>
      </c>
    </row>
    <row r="9" spans="1:15" ht="12.75">
      <c r="A9" s="15">
        <f>-97.62+114.19</f>
        <v>16.569999999999993</v>
      </c>
      <c r="B9" s="8">
        <f>B38</f>
        <v>12.192</v>
      </c>
      <c r="C9" s="11" t="s">
        <v>90</v>
      </c>
      <c r="D9" s="27" t="s">
        <v>91</v>
      </c>
      <c r="M9" s="18" t="s">
        <v>89</v>
      </c>
      <c r="N9" s="27">
        <v>0.8159722222222222</v>
      </c>
      <c r="O9" s="27">
        <v>0.8680555555555556</v>
      </c>
    </row>
    <row r="10" spans="1:15" ht="12.75">
      <c r="A10" s="15">
        <f>-97.62+114.19</f>
        <v>16.569999999999993</v>
      </c>
      <c r="B10" s="8">
        <f>B9</f>
        <v>12.192</v>
      </c>
      <c r="C10" s="28" t="s">
        <v>90</v>
      </c>
      <c r="D10" t="s">
        <v>88</v>
      </c>
      <c r="M10" s="18" t="s">
        <v>89</v>
      </c>
      <c r="N10" s="27">
        <v>0.8194444444444444</v>
      </c>
      <c r="O10" s="29" t="s">
        <v>92</v>
      </c>
    </row>
    <row r="11" spans="1:15" ht="12.75">
      <c r="A11" s="22"/>
      <c r="C11" t="s">
        <v>93</v>
      </c>
      <c r="D11" s="11" t="s">
        <v>88</v>
      </c>
      <c r="E11" s="20"/>
      <c r="F11" s="23"/>
      <c r="G11" s="23"/>
      <c r="H11" s="18"/>
      <c r="I11" s="30">
        <f>J11-6/24</f>
        <v>0.45833333333333337</v>
      </c>
      <c r="J11" s="30">
        <v>0.7083333333333334</v>
      </c>
      <c r="K11" s="30">
        <f>J11+1/48</f>
        <v>0.7291666666666667</v>
      </c>
      <c r="L11" s="30">
        <f>K11+1/48</f>
        <v>0.7500000000000001</v>
      </c>
      <c r="M11" s="18" t="s">
        <v>89</v>
      </c>
      <c r="N11" s="18" t="s">
        <v>89</v>
      </c>
      <c r="O11" s="18" t="s">
        <v>89</v>
      </c>
    </row>
    <row r="12" spans="3:15" ht="12.75">
      <c r="C12" t="s">
        <v>94</v>
      </c>
      <c r="I12" s="30">
        <f>J12-6/24</f>
        <v>0.4618055555555556</v>
      </c>
      <c r="J12" s="30">
        <v>0.7118055555555556</v>
      </c>
      <c r="K12" s="30">
        <f>J12+1/48</f>
        <v>0.732638888888889</v>
      </c>
      <c r="L12" s="30">
        <f>K12+1/48</f>
        <v>0.7534722222222223</v>
      </c>
      <c r="M12" s="18" t="s">
        <v>89</v>
      </c>
      <c r="N12" s="18" t="s">
        <v>89</v>
      </c>
      <c r="O12" s="18" t="s">
        <v>89</v>
      </c>
    </row>
    <row r="13" spans="1:15" ht="12.75">
      <c r="A13" s="15">
        <f>-97.62+178.23</f>
        <v>80.60999999999999</v>
      </c>
      <c r="B13" s="8">
        <f>B34</f>
        <v>11.5824</v>
      </c>
      <c r="C13" s="11" t="s">
        <v>95</v>
      </c>
      <c r="D13" s="11" t="s">
        <v>91</v>
      </c>
      <c r="I13" s="30">
        <f>J13-6/24</f>
        <v>0.4652777777777778</v>
      </c>
      <c r="J13" s="30">
        <v>0.7152777777777778</v>
      </c>
      <c r="K13" s="30">
        <f>J13+1/48</f>
        <v>0.7361111111111112</v>
      </c>
      <c r="L13" s="30">
        <f>K13+1/48</f>
        <v>0.7569444444444445</v>
      </c>
      <c r="M13" s="26">
        <v>0.78125</v>
      </c>
      <c r="N13" s="27">
        <v>0.8854166666666666</v>
      </c>
      <c r="O13" s="27">
        <v>0.9270833333333334</v>
      </c>
    </row>
    <row r="14" spans="1:12" ht="12.75">
      <c r="A14">
        <v>0</v>
      </c>
      <c r="B14" s="8">
        <f>0.3048*38</f>
        <v>11.5824</v>
      </c>
      <c r="C14" s="11" t="s">
        <v>95</v>
      </c>
      <c r="D14" s="11" t="s">
        <v>88</v>
      </c>
      <c r="E14" s="27">
        <v>0.34375</v>
      </c>
      <c r="F14" s="27">
        <v>0.3541666666666667</v>
      </c>
      <c r="G14" s="27">
        <v>0.3541666666666667</v>
      </c>
      <c r="H14" s="27">
        <v>0.3854166666666667</v>
      </c>
      <c r="I14" s="30">
        <f>J14-6/24</f>
        <v>0.4652777777777778</v>
      </c>
      <c r="J14" s="30">
        <v>0.7152777777777778</v>
      </c>
      <c r="K14" s="30">
        <f>J14+1/48</f>
        <v>0.7361111111111112</v>
      </c>
      <c r="L14" s="30">
        <f>K14+1/48</f>
        <v>0.7569444444444445</v>
      </c>
    </row>
    <row r="15" spans="1:12" ht="12.75">
      <c r="A15">
        <v>4</v>
      </c>
      <c r="B15" s="8">
        <f>0.3048*40</f>
        <v>12.192</v>
      </c>
      <c r="C15" s="11" t="s">
        <v>96</v>
      </c>
      <c r="D15" s="32"/>
      <c r="E15" s="18" t="s">
        <v>89</v>
      </c>
      <c r="F15" s="18" t="s">
        <v>89</v>
      </c>
      <c r="G15" s="18" t="s">
        <v>89</v>
      </c>
      <c r="H15" s="18" t="s">
        <v>89</v>
      </c>
      <c r="I15" s="30">
        <f>J15-6/24</f>
        <v>0.47152777777777777</v>
      </c>
      <c r="J15" s="30">
        <v>0.7215277777777778</v>
      </c>
      <c r="K15" s="30">
        <f>J15+1/48</f>
        <v>0.7423611111111111</v>
      </c>
      <c r="L15" s="30">
        <f>K15+1/48</f>
        <v>0.7631944444444445</v>
      </c>
    </row>
    <row r="16" spans="1:12" ht="12.75">
      <c r="A16">
        <v>20</v>
      </c>
      <c r="B16" s="8">
        <f>0.3048*197</f>
        <v>60.0456</v>
      </c>
      <c r="C16" s="11" t="s">
        <v>97</v>
      </c>
      <c r="D16" s="32"/>
      <c r="E16" s="18" t="s">
        <v>89</v>
      </c>
      <c r="F16" s="18" t="s">
        <v>89</v>
      </c>
      <c r="G16" s="18" t="s">
        <v>89</v>
      </c>
      <c r="H16" s="18" t="s">
        <v>89</v>
      </c>
      <c r="I16" s="30">
        <f>J16-6/24</f>
        <v>0.47916666666666663</v>
      </c>
      <c r="J16" s="30">
        <v>0.7291666666666666</v>
      </c>
      <c r="K16" s="30">
        <f>J16+1/48</f>
        <v>0.75</v>
      </c>
      <c r="L16" s="30">
        <f>K16+1/48</f>
        <v>0.7708333333333334</v>
      </c>
    </row>
    <row r="17" spans="1:12" ht="12.75">
      <c r="A17">
        <v>59</v>
      </c>
      <c r="B17" s="8">
        <f>0.3048*36</f>
        <v>10.972800000000001</v>
      </c>
      <c r="C17" s="11" t="s">
        <v>100</v>
      </c>
      <c r="D17" s="32"/>
      <c r="E17" s="18" t="s">
        <v>89</v>
      </c>
      <c r="F17" s="18" t="s">
        <v>89</v>
      </c>
      <c r="G17" s="18" t="s">
        <v>89</v>
      </c>
      <c r="H17" s="18" t="s">
        <v>89</v>
      </c>
      <c r="I17" s="30">
        <f>J17-6/24</f>
        <v>0.5</v>
      </c>
      <c r="J17" s="30">
        <v>0.75</v>
      </c>
      <c r="K17" s="30">
        <f>J17+1/48</f>
        <v>0.7708333333333334</v>
      </c>
      <c r="L17" s="30">
        <f>K17+1/48</f>
        <v>0.7916666666666667</v>
      </c>
    </row>
    <row r="18" spans="1:12" ht="12.75">
      <c r="A18">
        <v>73</v>
      </c>
      <c r="B18" s="8">
        <f>0.3048*339</f>
        <v>103.3272</v>
      </c>
      <c r="C18" s="11" t="s">
        <v>101</v>
      </c>
      <c r="D18" s="11" t="s">
        <v>91</v>
      </c>
      <c r="E18" s="27">
        <v>0.3958333333333333</v>
      </c>
      <c r="F18" s="27">
        <v>0.4097222222222222</v>
      </c>
      <c r="G18" s="27">
        <v>0.4097222222222222</v>
      </c>
      <c r="H18" s="18" t="s">
        <v>89</v>
      </c>
      <c r="I18" s="30">
        <f>J18-6/24</f>
        <v>0.5090277777777777</v>
      </c>
      <c r="J18" s="30">
        <v>0.7590277777777777</v>
      </c>
      <c r="K18" s="30">
        <f>J18+1/48</f>
        <v>0.7798611111111111</v>
      </c>
      <c r="L18" s="30">
        <f>K18+1/48</f>
        <v>0.8006944444444445</v>
      </c>
    </row>
    <row r="19" spans="1:8" ht="12.75">
      <c r="A19" s="22"/>
      <c r="C19" s="11"/>
      <c r="D19" s="11" t="s">
        <v>102</v>
      </c>
      <c r="E19" s="25" t="s">
        <v>103</v>
      </c>
      <c r="F19" s="25" t="s">
        <v>103</v>
      </c>
      <c r="G19" s="25" t="s">
        <v>104</v>
      </c>
      <c r="H19" s="18" t="s">
        <v>105</v>
      </c>
    </row>
    <row r="20" spans="1:9" ht="12.75">
      <c r="A20" s="22"/>
      <c r="C20" t="s">
        <v>106</v>
      </c>
      <c r="D20" s="11"/>
      <c r="F20" s="11"/>
      <c r="I20" s="11"/>
    </row>
    <row r="21" spans="1:7" ht="12.75">
      <c r="A21" s="22"/>
      <c r="C21" s="4" t="s">
        <v>107</v>
      </c>
      <c r="D21" s="11"/>
      <c r="E21" s="11"/>
      <c r="F21" s="11"/>
      <c r="G21" s="11"/>
    </row>
    <row r="22" ht="12.75">
      <c r="C22" t="s">
        <v>108</v>
      </c>
    </row>
    <row r="24" spans="6:14" ht="12.75">
      <c r="F24">
        <v>1</v>
      </c>
      <c r="G24">
        <v>3</v>
      </c>
      <c r="H24">
        <v>5</v>
      </c>
      <c r="J24">
        <v>7</v>
      </c>
      <c r="L24">
        <v>1</v>
      </c>
      <c r="M24">
        <v>9</v>
      </c>
      <c r="N24">
        <v>9</v>
      </c>
    </row>
    <row r="25" spans="5:14" ht="12.75">
      <c r="E25" s="33" t="s">
        <v>73</v>
      </c>
      <c r="F25" s="18" t="s">
        <v>70</v>
      </c>
      <c r="G25" s="18" t="s">
        <v>70</v>
      </c>
      <c r="H25" s="18" t="s">
        <v>70</v>
      </c>
      <c r="I25" s="21" t="s">
        <v>72</v>
      </c>
      <c r="J25" s="18" t="s">
        <v>70</v>
      </c>
      <c r="K25" s="20" t="s">
        <v>69</v>
      </c>
      <c r="L25" s="18" t="s">
        <v>66</v>
      </c>
      <c r="M25" s="20" t="s">
        <v>67</v>
      </c>
      <c r="N25" s="6" t="s">
        <v>68</v>
      </c>
    </row>
    <row r="26" spans="1:14" ht="12.75">
      <c r="A26" s="17" t="s">
        <v>4</v>
      </c>
      <c r="B26" s="18" t="s">
        <v>64</v>
      </c>
      <c r="C26" s="19" t="s">
        <v>109</v>
      </c>
      <c r="D26" s="11"/>
      <c r="E26" s="21" t="s">
        <v>79</v>
      </c>
      <c r="F26" s="21" t="s">
        <v>16</v>
      </c>
      <c r="G26" s="21" t="s">
        <v>16</v>
      </c>
      <c r="H26" s="21" t="s">
        <v>16</v>
      </c>
      <c r="I26" s="21" t="s">
        <v>78</v>
      </c>
      <c r="J26" s="21" t="s">
        <v>16</v>
      </c>
      <c r="K26" s="21" t="s">
        <v>110</v>
      </c>
      <c r="L26" s="21" t="s">
        <v>111</v>
      </c>
      <c r="M26" s="23" t="s">
        <v>112</v>
      </c>
      <c r="N26" s="6" t="s">
        <v>76</v>
      </c>
    </row>
    <row r="27" spans="1:14" ht="12.75">
      <c r="A27" s="22"/>
      <c r="C27" s="11"/>
      <c r="D27" s="11"/>
      <c r="E27" s="23" t="s">
        <v>80</v>
      </c>
      <c r="F27" s="23" t="s">
        <v>17</v>
      </c>
      <c r="G27" s="23" t="s">
        <v>17</v>
      </c>
      <c r="H27" s="23" t="s">
        <v>17</v>
      </c>
      <c r="I27" s="23" t="s">
        <v>81</v>
      </c>
      <c r="J27" s="23" t="s">
        <v>17</v>
      </c>
      <c r="K27" s="18" t="s">
        <v>83</v>
      </c>
      <c r="L27" s="23" t="s">
        <v>80</v>
      </c>
      <c r="M27" s="23" t="s">
        <v>81</v>
      </c>
      <c r="N27" s="23" t="s">
        <v>82</v>
      </c>
    </row>
    <row r="28" spans="1:14" ht="12.75">
      <c r="A28" s="22"/>
      <c r="C28" s="11"/>
      <c r="D28" s="34" t="s">
        <v>84</v>
      </c>
      <c r="E28" s="34"/>
      <c r="I28" s="34"/>
      <c r="K28" s="18" t="s">
        <v>105</v>
      </c>
      <c r="L28" s="25" t="s">
        <v>103</v>
      </c>
      <c r="M28" s="25" t="s">
        <v>103</v>
      </c>
      <c r="N28" s="25" t="s">
        <v>104</v>
      </c>
    </row>
    <row r="29" spans="1:14" ht="12.75">
      <c r="A29" s="8">
        <f>A18-A18</f>
        <v>0</v>
      </c>
      <c r="B29" s="8">
        <f>B18</f>
        <v>103.3272</v>
      </c>
      <c r="C29" s="11" t="s">
        <v>101</v>
      </c>
      <c r="D29" s="11" t="s">
        <v>88</v>
      </c>
      <c r="E29" s="11"/>
      <c r="F29" s="30">
        <v>0.25</v>
      </c>
      <c r="G29" s="30">
        <f>F29+1/48</f>
        <v>0.2708333333333333</v>
      </c>
      <c r="H29" s="30">
        <f>G29+1/48</f>
        <v>0.29166666666666663</v>
      </c>
      <c r="I29" s="11"/>
      <c r="J29" s="30">
        <f>F29+7/24</f>
        <v>0.5416666666666667</v>
      </c>
      <c r="K29" s="18" t="s">
        <v>89</v>
      </c>
      <c r="L29" s="35" t="s">
        <v>113</v>
      </c>
      <c r="M29" s="27">
        <v>0.7673611111111112</v>
      </c>
      <c r="N29" s="27">
        <v>0.7673611111111112</v>
      </c>
    </row>
    <row r="30" spans="1:14" ht="12.75">
      <c r="A30" s="8">
        <f>A18-A17</f>
        <v>14</v>
      </c>
      <c r="B30" s="8">
        <f>B17</f>
        <v>10.972800000000001</v>
      </c>
      <c r="C30" s="11" t="s">
        <v>100</v>
      </c>
      <c r="D30" s="32"/>
      <c r="E30" s="32"/>
      <c r="F30" s="30">
        <v>0.2590277777777778</v>
      </c>
      <c r="G30" s="30">
        <f>F30+1/48</f>
        <v>0.2798611111111111</v>
      </c>
      <c r="H30" s="30">
        <f>G30+1/48</f>
        <v>0.30069444444444443</v>
      </c>
      <c r="I30" s="32"/>
      <c r="J30" s="30">
        <f>F30+7/24</f>
        <v>0.5506944444444445</v>
      </c>
      <c r="K30" s="18" t="s">
        <v>89</v>
      </c>
      <c r="L30" s="18" t="s">
        <v>89</v>
      </c>
      <c r="M30" s="18" t="s">
        <v>89</v>
      </c>
      <c r="N30" s="18" t="s">
        <v>89</v>
      </c>
    </row>
    <row r="31" spans="1:14" ht="12.75">
      <c r="A31" s="8">
        <f>A18-A16</f>
        <v>53</v>
      </c>
      <c r="B31" s="8">
        <f>B16</f>
        <v>60.0456</v>
      </c>
      <c r="C31" s="11" t="s">
        <v>97</v>
      </c>
      <c r="D31" s="32"/>
      <c r="E31" s="32"/>
      <c r="F31" s="30">
        <v>0.2798611111111111</v>
      </c>
      <c r="G31" s="30">
        <f>F31+1/48</f>
        <v>0.30069444444444443</v>
      </c>
      <c r="H31" s="30">
        <f>G31+1/48</f>
        <v>0.32152777777777775</v>
      </c>
      <c r="I31" s="32"/>
      <c r="J31" s="30">
        <f>F31+7/24</f>
        <v>0.5715277777777779</v>
      </c>
      <c r="K31" s="18" t="s">
        <v>89</v>
      </c>
      <c r="L31" s="18" t="s">
        <v>89</v>
      </c>
      <c r="M31" s="18" t="s">
        <v>89</v>
      </c>
      <c r="N31" s="18" t="s">
        <v>89</v>
      </c>
    </row>
    <row r="32" spans="1:14" ht="12.75">
      <c r="A32" s="12">
        <f>A18-A15</f>
        <v>69</v>
      </c>
      <c r="B32" s="8">
        <f>B15</f>
        <v>12.192</v>
      </c>
      <c r="C32" s="11" t="s">
        <v>96</v>
      </c>
      <c r="D32" s="32"/>
      <c r="E32" s="32"/>
      <c r="F32" s="30">
        <v>0.2875</v>
      </c>
      <c r="G32" s="30">
        <f>F32+1/48</f>
        <v>0.3083333333333333</v>
      </c>
      <c r="H32" s="30">
        <f>G32+1/48</f>
        <v>0.3291666666666666</v>
      </c>
      <c r="I32" s="32"/>
      <c r="J32" s="30">
        <f>F32+7/24</f>
        <v>0.5791666666666666</v>
      </c>
      <c r="K32" s="18" t="s">
        <v>89</v>
      </c>
      <c r="L32" s="18" t="s">
        <v>89</v>
      </c>
      <c r="M32" s="18" t="s">
        <v>89</v>
      </c>
      <c r="N32" s="18" t="s">
        <v>89</v>
      </c>
    </row>
    <row r="33" spans="1:14" ht="12.75">
      <c r="A33" s="8">
        <f>A18-A14</f>
        <v>73</v>
      </c>
      <c r="B33" s="8">
        <f>B14</f>
        <v>11.5824</v>
      </c>
      <c r="C33" s="11" t="s">
        <v>95</v>
      </c>
      <c r="D33" s="11" t="s">
        <v>91</v>
      </c>
      <c r="F33" s="30">
        <v>0.29375</v>
      </c>
      <c r="G33" s="30">
        <f>F33+1/48</f>
        <v>0.3145833333333333</v>
      </c>
      <c r="H33" s="30">
        <f>G33+1/48</f>
        <v>0.33541666666666664</v>
      </c>
      <c r="J33" s="30">
        <f>F33+7/24</f>
        <v>0.5854166666666667</v>
      </c>
      <c r="K33" s="27">
        <v>0.7291666666666666</v>
      </c>
      <c r="L33" s="27">
        <v>0.8333333333333334</v>
      </c>
      <c r="M33" s="27">
        <v>0.8333333333333334</v>
      </c>
      <c r="N33" s="27">
        <v>0.8333333333333334</v>
      </c>
    </row>
    <row r="34" spans="1:10" ht="12.75">
      <c r="A34" s="36">
        <f>A13-A13</f>
        <v>0</v>
      </c>
      <c r="B34" s="8">
        <f>0.3048*38</f>
        <v>11.5824</v>
      </c>
      <c r="C34" s="11" t="s">
        <v>95</v>
      </c>
      <c r="D34" s="11" t="s">
        <v>88</v>
      </c>
      <c r="E34" s="27">
        <v>0.28125</v>
      </c>
      <c r="F34" s="30">
        <v>0.29375</v>
      </c>
      <c r="G34" s="30">
        <f>F34+1/48</f>
        <v>0.3145833333333333</v>
      </c>
      <c r="H34" s="30">
        <f>G34+1/48</f>
        <v>0.33541666666666664</v>
      </c>
      <c r="I34" s="27">
        <v>0.40625</v>
      </c>
      <c r="J34" s="30">
        <f>F34+7/24</f>
        <v>0.5854166666666667</v>
      </c>
    </row>
    <row r="35" spans="1:10" ht="12.75">
      <c r="A35" s="15">
        <f>A33+3.2*1.609</f>
        <v>78.1488</v>
      </c>
      <c r="C35" t="s">
        <v>94</v>
      </c>
      <c r="E35" s="18" t="s">
        <v>89</v>
      </c>
      <c r="F35" s="30">
        <v>0.2972222222222222</v>
      </c>
      <c r="G35" s="30">
        <f>F35+1/48</f>
        <v>0.31805555555555554</v>
      </c>
      <c r="H35" s="30">
        <f>G35+1/48</f>
        <v>0.33888888888888885</v>
      </c>
      <c r="I35" s="18" t="s">
        <v>89</v>
      </c>
      <c r="J35" s="30">
        <f>F35+7/24</f>
        <v>0.5888888888888889</v>
      </c>
    </row>
    <row r="36" spans="1:10" ht="12.75">
      <c r="A36" s="15">
        <f>A35+4*1.609</f>
        <v>84.5848</v>
      </c>
      <c r="C36" s="11" t="s">
        <v>93</v>
      </c>
      <c r="D36" s="11" t="s">
        <v>91</v>
      </c>
      <c r="E36" s="18" t="s">
        <v>89</v>
      </c>
      <c r="F36" s="30">
        <v>0.30069444444444443</v>
      </c>
      <c r="G36" s="30">
        <f>F36+1/48</f>
        <v>0.32152777777777775</v>
      </c>
      <c r="H36" s="30">
        <f>G36+1/48</f>
        <v>0.34236111111111106</v>
      </c>
      <c r="I36" s="18" t="s">
        <v>89</v>
      </c>
      <c r="J36" s="30">
        <f>F36+7/24</f>
        <v>0.5923611111111111</v>
      </c>
    </row>
    <row r="37" spans="1:9" ht="12.75">
      <c r="A37" s="12">
        <f>A13-A10</f>
        <v>64.03999999999999</v>
      </c>
      <c r="B37" s="8">
        <f>0.3048*40</f>
        <v>12.192</v>
      </c>
      <c r="C37" s="28" t="s">
        <v>90</v>
      </c>
      <c r="D37" s="27" t="s">
        <v>91</v>
      </c>
      <c r="E37" s="27">
        <v>0.3298611111111111</v>
      </c>
      <c r="I37" s="27">
        <v>0.4548611111111111</v>
      </c>
    </row>
    <row r="38" spans="1:9" ht="12.75">
      <c r="A38" s="36">
        <f>A13-A9</f>
        <v>64.03999999999999</v>
      </c>
      <c r="B38" s="8">
        <f>B37</f>
        <v>12.192</v>
      </c>
      <c r="C38" s="11" t="s">
        <v>90</v>
      </c>
      <c r="D38" t="s">
        <v>88</v>
      </c>
      <c r="E38" s="29" t="s">
        <v>114</v>
      </c>
      <c r="I38" s="27">
        <v>0.4583333333333333</v>
      </c>
    </row>
    <row r="39" spans="1:9" ht="12.75">
      <c r="A39" s="36">
        <f>A13-A8</f>
        <v>80.60999999999999</v>
      </c>
      <c r="B39" s="8">
        <f>0.3048*33</f>
        <v>10.0584</v>
      </c>
      <c r="C39" s="11" t="s">
        <v>87</v>
      </c>
      <c r="D39" s="11" t="s">
        <v>91</v>
      </c>
      <c r="E39" s="18" t="s">
        <v>89</v>
      </c>
      <c r="I39" s="27">
        <v>0.4791666666666667</v>
      </c>
    </row>
    <row r="40" spans="4:9" ht="12.75">
      <c r="D40" s="11" t="s">
        <v>102</v>
      </c>
      <c r="E40" s="25" t="s">
        <v>86</v>
      </c>
      <c r="I40" s="25" t="s">
        <v>85</v>
      </c>
    </row>
    <row r="41" spans="1:4" ht="12.75">
      <c r="A41" s="22"/>
      <c r="C41" t="s">
        <v>106</v>
      </c>
      <c r="D41" s="11"/>
    </row>
    <row r="42" ht="12.75">
      <c r="C42" t="s">
        <v>108</v>
      </c>
    </row>
    <row r="43" spans="1:4" ht="12.75">
      <c r="A43" s="36"/>
      <c r="B43" s="8"/>
      <c r="C43" s="4" t="s">
        <v>107</v>
      </c>
      <c r="D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2.57421875" style="0" customWidth="1"/>
    <col min="4" max="4" width="2.7109375" style="0" customWidth="1"/>
    <col min="5" max="16384" width="11.57421875" style="0" customWidth="1"/>
  </cols>
  <sheetData>
    <row r="1" spans="3:6" ht="12.75">
      <c r="C1" s="9"/>
      <c r="E1" t="s">
        <v>0</v>
      </c>
      <c r="F1" s="11"/>
    </row>
    <row r="2" spans="3:5" ht="12.75">
      <c r="C2" s="9"/>
      <c r="E2" s="11" t="s">
        <v>24</v>
      </c>
    </row>
    <row r="3" spans="3:5" ht="12.75">
      <c r="C3" s="9"/>
      <c r="E3" t="s">
        <v>25</v>
      </c>
    </row>
    <row r="4" spans="3:11" ht="12.75">
      <c r="C4" s="9" t="s">
        <v>63</v>
      </c>
      <c r="E4" s="16">
        <v>2</v>
      </c>
      <c r="F4">
        <v>10</v>
      </c>
      <c r="G4">
        <v>10</v>
      </c>
      <c r="I4">
        <v>2</v>
      </c>
      <c r="J4">
        <v>4</v>
      </c>
      <c r="K4">
        <v>6</v>
      </c>
    </row>
    <row r="5" spans="1:14" ht="12.75">
      <c r="A5" s="17" t="s">
        <v>4</v>
      </c>
      <c r="B5" s="18" t="s">
        <v>64</v>
      </c>
      <c r="C5" s="19" t="s">
        <v>65</v>
      </c>
      <c r="D5" s="11"/>
      <c r="E5" s="18" t="s">
        <v>66</v>
      </c>
      <c r="F5" s="20" t="s">
        <v>67</v>
      </c>
      <c r="G5" s="6" t="s">
        <v>68</v>
      </c>
      <c r="H5" s="6" t="s">
        <v>69</v>
      </c>
      <c r="I5" s="18" t="s">
        <v>70</v>
      </c>
      <c r="J5" s="18" t="s">
        <v>70</v>
      </c>
      <c r="K5" s="18" t="s">
        <v>70</v>
      </c>
      <c r="L5" s="18" t="s">
        <v>71</v>
      </c>
      <c r="M5" s="21" t="s">
        <v>72</v>
      </c>
      <c r="N5" s="13" t="s">
        <v>73</v>
      </c>
    </row>
    <row r="6" spans="1:14" ht="12.75">
      <c r="A6" s="22"/>
      <c r="D6" s="11"/>
      <c r="E6" s="21" t="s">
        <v>74</v>
      </c>
      <c r="F6" s="23" t="s">
        <v>75</v>
      </c>
      <c r="G6" s="6" t="s">
        <v>76</v>
      </c>
      <c r="H6" s="21" t="s">
        <v>77</v>
      </c>
      <c r="I6" s="21" t="s">
        <v>16</v>
      </c>
      <c r="J6" s="21" t="s">
        <v>16</v>
      </c>
      <c r="K6" s="21" t="s">
        <v>16</v>
      </c>
      <c r="L6" s="21" t="s">
        <v>78</v>
      </c>
      <c r="M6" s="21" t="s">
        <v>78</v>
      </c>
      <c r="N6" s="21" t="s">
        <v>79</v>
      </c>
    </row>
    <row r="7" spans="1:14" ht="12.75">
      <c r="A7" s="22"/>
      <c r="D7" s="11"/>
      <c r="E7" s="20" t="s">
        <v>80</v>
      </c>
      <c r="F7" s="23" t="s">
        <v>81</v>
      </c>
      <c r="G7" s="23" t="s">
        <v>82</v>
      </c>
      <c r="H7" s="18" t="s">
        <v>83</v>
      </c>
      <c r="I7" s="23" t="s">
        <v>17</v>
      </c>
      <c r="J7" s="23" t="s">
        <v>17</v>
      </c>
      <c r="K7" s="23" t="s">
        <v>17</v>
      </c>
      <c r="L7" s="23"/>
      <c r="M7" s="23" t="s">
        <v>81</v>
      </c>
      <c r="N7" s="23" t="s">
        <v>80</v>
      </c>
    </row>
    <row r="8" spans="4:14" ht="12.75">
      <c r="D8" s="24" t="s">
        <v>84</v>
      </c>
      <c r="M8" s="25" t="s">
        <v>85</v>
      </c>
      <c r="N8" s="25" t="s">
        <v>86</v>
      </c>
    </row>
    <row r="9" spans="1:14" ht="12.75">
      <c r="A9" s="15">
        <v>0</v>
      </c>
      <c r="B9" s="8">
        <f>B30</f>
        <v>10.0584</v>
      </c>
      <c r="C9" s="11" t="s">
        <v>87</v>
      </c>
      <c r="D9" s="11" t="s">
        <v>88</v>
      </c>
      <c r="L9" s="26">
        <v>0.7222222222222222</v>
      </c>
      <c r="M9" s="27">
        <v>0.8055555555555556</v>
      </c>
      <c r="N9" s="18" t="s">
        <v>89</v>
      </c>
    </row>
    <row r="10" spans="1:14" ht="12.75">
      <c r="A10" s="15">
        <f>-97.62+114.19</f>
        <v>16.569999999999993</v>
      </c>
      <c r="B10" s="8">
        <f>B29</f>
        <v>12.192</v>
      </c>
      <c r="C10" s="11" t="s">
        <v>90</v>
      </c>
      <c r="D10" s="27" t="s">
        <v>91</v>
      </c>
      <c r="L10" s="18" t="s">
        <v>89</v>
      </c>
      <c r="M10" s="27">
        <v>0.8159722222222222</v>
      </c>
      <c r="N10" s="27">
        <v>0.8680555555555556</v>
      </c>
    </row>
    <row r="11" spans="1:14" ht="12.75">
      <c r="A11" s="15">
        <f>-97.62+114.19</f>
        <v>16.569999999999993</v>
      </c>
      <c r="B11" s="8">
        <f>B10</f>
        <v>12.192</v>
      </c>
      <c r="C11" s="28" t="s">
        <v>90</v>
      </c>
      <c r="D11" t="s">
        <v>88</v>
      </c>
      <c r="L11" s="18" t="s">
        <v>89</v>
      </c>
      <c r="M11" s="27">
        <v>0.8194444444444444</v>
      </c>
      <c r="N11" s="29" t="s">
        <v>92</v>
      </c>
    </row>
    <row r="12" spans="1:14" ht="12.75">
      <c r="A12" s="15">
        <f>-97.62+178.23</f>
        <v>80.60999999999999</v>
      </c>
      <c r="B12" s="8">
        <f>B27</f>
        <v>11.5824</v>
      </c>
      <c r="C12" s="11" t="s">
        <v>95</v>
      </c>
      <c r="D12" s="11" t="s">
        <v>91</v>
      </c>
      <c r="L12" s="26">
        <v>0.78125</v>
      </c>
      <c r="M12" s="27">
        <v>0.8854166666666666</v>
      </c>
      <c r="N12" s="27">
        <v>0.9270833333333334</v>
      </c>
    </row>
    <row r="13" spans="1:11" ht="12.75">
      <c r="A13">
        <v>0</v>
      </c>
      <c r="B13" s="8">
        <f>0.3048*38</f>
        <v>11.5824</v>
      </c>
      <c r="C13" s="11" t="s">
        <v>95</v>
      </c>
      <c r="D13" s="11" t="s">
        <v>88</v>
      </c>
      <c r="E13" s="27">
        <v>0.34375</v>
      </c>
      <c r="F13" s="27">
        <v>0.3541666666666667</v>
      </c>
      <c r="G13" s="27">
        <v>0.3541666666666667</v>
      </c>
      <c r="H13" s="27">
        <v>0.3854166666666667</v>
      </c>
      <c r="I13" s="30">
        <f>J13-6/24</f>
        <v>0.45833333333333337</v>
      </c>
      <c r="J13" s="30">
        <v>0.7083333333333334</v>
      </c>
      <c r="K13" s="30">
        <f>J13+0.75/24</f>
        <v>0.7395833333333334</v>
      </c>
    </row>
    <row r="14" spans="1:11" ht="12.75">
      <c r="A14">
        <v>73</v>
      </c>
      <c r="B14" s="8">
        <f>0.3048*339</f>
        <v>103.3272</v>
      </c>
      <c r="C14" s="11" t="s">
        <v>101</v>
      </c>
      <c r="D14" s="11" t="s">
        <v>91</v>
      </c>
      <c r="E14" s="27">
        <v>0.3958333333333333</v>
      </c>
      <c r="F14" s="27">
        <v>0.4097222222222222</v>
      </c>
      <c r="G14" s="27">
        <v>0.4097222222222222</v>
      </c>
      <c r="H14" s="18" t="s">
        <v>89</v>
      </c>
      <c r="I14" s="30">
        <f>J14-6/24</f>
        <v>0.4965277777777778</v>
      </c>
      <c r="J14" s="30">
        <v>0.7465277777777778</v>
      </c>
      <c r="K14" s="30">
        <f>J14+0.75/24</f>
        <v>0.7777777777777778</v>
      </c>
    </row>
    <row r="15" spans="1:8" ht="12.75">
      <c r="A15" s="22"/>
      <c r="C15" s="11"/>
      <c r="D15" s="11" t="s">
        <v>102</v>
      </c>
      <c r="E15" s="25" t="s">
        <v>103</v>
      </c>
      <c r="F15" s="25" t="s">
        <v>103</v>
      </c>
      <c r="G15" s="25" t="s">
        <v>104</v>
      </c>
      <c r="H15" s="18" t="s">
        <v>105</v>
      </c>
    </row>
    <row r="16" spans="1:9" ht="12.75">
      <c r="A16" s="22"/>
      <c r="C16" t="s">
        <v>106</v>
      </c>
      <c r="D16" s="11"/>
      <c r="E16" s="11"/>
      <c r="F16" s="11"/>
      <c r="I16" s="11"/>
    </row>
    <row r="17" spans="1:8" ht="12.75">
      <c r="A17" s="22"/>
      <c r="C17" s="4" t="s">
        <v>107</v>
      </c>
      <c r="D17" s="11"/>
      <c r="E17" s="11"/>
      <c r="F17" s="11"/>
      <c r="G17" s="11"/>
      <c r="H17" s="11"/>
    </row>
    <row r="18" ht="12.75">
      <c r="C18" t="s">
        <v>108</v>
      </c>
    </row>
    <row r="20" spans="6:13" ht="12.75">
      <c r="F20">
        <v>1</v>
      </c>
      <c r="G20">
        <v>3</v>
      </c>
      <c r="I20">
        <v>5</v>
      </c>
      <c r="K20">
        <v>1</v>
      </c>
      <c r="L20">
        <v>9</v>
      </c>
      <c r="M20">
        <v>9</v>
      </c>
    </row>
    <row r="21" spans="5:13" ht="12.75">
      <c r="E21" s="33" t="s">
        <v>73</v>
      </c>
      <c r="F21" s="18" t="s">
        <v>70</v>
      </c>
      <c r="G21" s="18" t="s">
        <v>70</v>
      </c>
      <c r="H21" s="21" t="s">
        <v>72</v>
      </c>
      <c r="I21" s="18" t="s">
        <v>70</v>
      </c>
      <c r="J21" s="20" t="s">
        <v>69</v>
      </c>
      <c r="K21" s="18" t="s">
        <v>66</v>
      </c>
      <c r="L21" s="20" t="s">
        <v>67</v>
      </c>
      <c r="M21" s="6" t="s">
        <v>68</v>
      </c>
    </row>
    <row r="22" spans="1:13" ht="12.75">
      <c r="A22" s="17" t="s">
        <v>4</v>
      </c>
      <c r="B22" s="18" t="s">
        <v>64</v>
      </c>
      <c r="C22" s="19" t="s">
        <v>109</v>
      </c>
      <c r="D22" s="11"/>
      <c r="E22" s="21" t="s">
        <v>79</v>
      </c>
      <c r="F22" s="21" t="s">
        <v>16</v>
      </c>
      <c r="G22" s="21" t="s">
        <v>16</v>
      </c>
      <c r="H22" s="21" t="s">
        <v>78</v>
      </c>
      <c r="I22" s="21" t="s">
        <v>16</v>
      </c>
      <c r="J22" s="21" t="s">
        <v>110</v>
      </c>
      <c r="K22" s="21" t="s">
        <v>111</v>
      </c>
      <c r="L22" s="23" t="s">
        <v>112</v>
      </c>
      <c r="M22" s="6" t="s">
        <v>76</v>
      </c>
    </row>
    <row r="23" spans="1:13" ht="12.75">
      <c r="A23" s="22"/>
      <c r="C23" s="11"/>
      <c r="D23" s="11"/>
      <c r="E23" s="23" t="s">
        <v>80</v>
      </c>
      <c r="F23" s="23" t="s">
        <v>17</v>
      </c>
      <c r="G23" s="23" t="s">
        <v>17</v>
      </c>
      <c r="H23" s="23" t="s">
        <v>81</v>
      </c>
      <c r="I23" s="23" t="s">
        <v>17</v>
      </c>
      <c r="J23" s="18" t="s">
        <v>83</v>
      </c>
      <c r="K23" s="23" t="s">
        <v>80</v>
      </c>
      <c r="L23" s="23" t="s">
        <v>81</v>
      </c>
      <c r="M23" s="23" t="s">
        <v>82</v>
      </c>
    </row>
    <row r="24" spans="1:13" ht="12.75">
      <c r="A24" s="22"/>
      <c r="C24" s="11"/>
      <c r="D24" s="34" t="s">
        <v>84</v>
      </c>
      <c r="E24" s="34"/>
      <c r="H24" s="34"/>
      <c r="J24" s="18" t="s">
        <v>105</v>
      </c>
      <c r="K24" s="25" t="s">
        <v>103</v>
      </c>
      <c r="L24" s="25" t="s">
        <v>103</v>
      </c>
      <c r="M24" s="25" t="s">
        <v>104</v>
      </c>
    </row>
    <row r="25" spans="1:13" ht="12.75">
      <c r="A25" s="8">
        <f>A14-A14</f>
        <v>0</v>
      </c>
      <c r="B25" s="8">
        <f>B14</f>
        <v>103.3272</v>
      </c>
      <c r="C25" s="11" t="s">
        <v>101</v>
      </c>
      <c r="D25" s="11" t="s">
        <v>88</v>
      </c>
      <c r="E25" s="11"/>
      <c r="F25" s="30">
        <v>0.25</v>
      </c>
      <c r="G25" s="30">
        <f>F25+0.75/24</f>
        <v>0.28125</v>
      </c>
      <c r="H25" s="11"/>
      <c r="I25" s="30">
        <f>F25+7/24</f>
        <v>0.5416666666666667</v>
      </c>
      <c r="J25" s="18" t="s">
        <v>89</v>
      </c>
      <c r="K25" s="35" t="s">
        <v>113</v>
      </c>
      <c r="L25" s="27">
        <v>0.7673611111111112</v>
      </c>
      <c r="M25" s="27">
        <v>0.7673611111111112</v>
      </c>
    </row>
    <row r="26" spans="1:13" ht="12.75">
      <c r="A26" s="8">
        <f>A14-A13</f>
        <v>73</v>
      </c>
      <c r="B26" s="8">
        <f>B13</f>
        <v>11.5824</v>
      </c>
      <c r="C26" s="11" t="s">
        <v>95</v>
      </c>
      <c r="D26" s="11" t="s">
        <v>91</v>
      </c>
      <c r="F26" s="30">
        <v>0.2881944444444444</v>
      </c>
      <c r="G26" s="30">
        <f>F26+0.75/24</f>
        <v>0.3194444444444444</v>
      </c>
      <c r="I26" s="30">
        <f>F26+7/24</f>
        <v>0.5798611111111112</v>
      </c>
      <c r="J26" s="27">
        <v>0.7291666666666666</v>
      </c>
      <c r="K26" s="27">
        <v>0.8333333333333334</v>
      </c>
      <c r="L26" s="27">
        <v>0.8333333333333334</v>
      </c>
      <c r="M26" s="27">
        <v>0.8333333333333334</v>
      </c>
    </row>
    <row r="27" spans="1:8" ht="12.75">
      <c r="A27" s="36">
        <f>A12-A12</f>
        <v>0</v>
      </c>
      <c r="B27" s="8">
        <f>0.3048*38</f>
        <v>11.5824</v>
      </c>
      <c r="C27" s="11" t="s">
        <v>95</v>
      </c>
      <c r="D27" s="11" t="s">
        <v>88</v>
      </c>
      <c r="E27" s="27">
        <v>0.28125</v>
      </c>
      <c r="H27" s="27">
        <v>0.40625</v>
      </c>
    </row>
    <row r="28" spans="1:8" ht="12.75">
      <c r="A28" s="12">
        <f>A12-A11</f>
        <v>64.03999999999999</v>
      </c>
      <c r="B28" s="8">
        <f>0.3048*40</f>
        <v>12.192</v>
      </c>
      <c r="C28" s="28" t="s">
        <v>90</v>
      </c>
      <c r="D28" s="27" t="s">
        <v>91</v>
      </c>
      <c r="E28" s="27">
        <v>0.3298611111111111</v>
      </c>
      <c r="H28" s="27">
        <v>0.4548611111111111</v>
      </c>
    </row>
    <row r="29" spans="1:8" ht="12.75">
      <c r="A29" s="36">
        <f>A12-A10</f>
        <v>64.03999999999999</v>
      </c>
      <c r="B29" s="8">
        <f>B28</f>
        <v>12.192</v>
      </c>
      <c r="C29" s="11" t="s">
        <v>90</v>
      </c>
      <c r="D29" t="s">
        <v>88</v>
      </c>
      <c r="E29" s="29" t="s">
        <v>114</v>
      </c>
      <c r="H29" s="27">
        <v>0.4583333333333333</v>
      </c>
    </row>
    <row r="30" spans="1:8" ht="12.75">
      <c r="A30" s="36">
        <f>A12-A9</f>
        <v>80.60999999999999</v>
      </c>
      <c r="B30" s="8">
        <f>0.3048*33</f>
        <v>10.0584</v>
      </c>
      <c r="C30" s="11" t="s">
        <v>87</v>
      </c>
      <c r="D30" s="11" t="s">
        <v>91</v>
      </c>
      <c r="E30" s="18" t="s">
        <v>89</v>
      </c>
      <c r="H30" s="27">
        <v>0.4791666666666667</v>
      </c>
    </row>
    <row r="31" spans="4:8" ht="12.75">
      <c r="D31" s="11" t="s">
        <v>102</v>
      </c>
      <c r="E31" s="25" t="s">
        <v>86</v>
      </c>
      <c r="H31" s="25" t="s">
        <v>85</v>
      </c>
    </row>
    <row r="32" spans="1:4" ht="12.75">
      <c r="A32" s="22"/>
      <c r="C32" t="s">
        <v>106</v>
      </c>
      <c r="D32" s="11"/>
    </row>
    <row r="33" ht="12.75">
      <c r="C33" t="s">
        <v>108</v>
      </c>
    </row>
    <row r="34" spans="1:4" ht="12.75">
      <c r="A34" s="36"/>
      <c r="B34" s="8"/>
      <c r="C34" s="4" t="s">
        <v>107</v>
      </c>
      <c r="D3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00390625" style="0" customWidth="1"/>
    <col min="4" max="4" width="2.421875" style="0" customWidth="1"/>
    <col min="5" max="16384" width="11.57421875" style="0" customWidth="1"/>
  </cols>
  <sheetData>
    <row r="1" spans="3:6" ht="12.75">
      <c r="C1" s="9"/>
      <c r="E1" t="s">
        <v>0</v>
      </c>
      <c r="F1" s="11"/>
    </row>
    <row r="2" spans="3:5" ht="12.75">
      <c r="C2" s="9"/>
      <c r="E2" s="11" t="s">
        <v>24</v>
      </c>
    </row>
    <row r="3" spans="3:5" ht="12.75">
      <c r="C3" s="9"/>
      <c r="E3" t="s">
        <v>28</v>
      </c>
    </row>
    <row r="4" spans="3:12" ht="12.75">
      <c r="C4" s="9" t="s">
        <v>63</v>
      </c>
      <c r="E4" s="16">
        <v>2</v>
      </c>
      <c r="F4">
        <v>10</v>
      </c>
      <c r="G4">
        <v>10</v>
      </c>
      <c r="I4">
        <v>2</v>
      </c>
      <c r="J4">
        <v>4</v>
      </c>
      <c r="K4">
        <v>6</v>
      </c>
      <c r="L4">
        <v>8</v>
      </c>
    </row>
    <row r="5" spans="1:15" ht="12.75">
      <c r="A5" s="17" t="s">
        <v>4</v>
      </c>
      <c r="B5" s="18" t="s">
        <v>64</v>
      </c>
      <c r="C5" s="19" t="s">
        <v>65</v>
      </c>
      <c r="D5" s="11"/>
      <c r="E5" s="18" t="s">
        <v>66</v>
      </c>
      <c r="F5" s="20" t="s">
        <v>67</v>
      </c>
      <c r="G5" s="6" t="s">
        <v>68</v>
      </c>
      <c r="H5" s="6" t="s">
        <v>69</v>
      </c>
      <c r="I5" s="18" t="s">
        <v>70</v>
      </c>
      <c r="J5" s="18" t="s">
        <v>70</v>
      </c>
      <c r="K5" s="18" t="s">
        <v>70</v>
      </c>
      <c r="L5" s="18" t="s">
        <v>70</v>
      </c>
      <c r="M5" s="18" t="s">
        <v>71</v>
      </c>
      <c r="N5" s="21" t="s">
        <v>72</v>
      </c>
      <c r="O5" s="13" t="s">
        <v>73</v>
      </c>
    </row>
    <row r="6" spans="1:15" ht="12.75">
      <c r="A6" s="22"/>
      <c r="D6" s="11"/>
      <c r="E6" s="21" t="s">
        <v>74</v>
      </c>
      <c r="F6" s="23" t="s">
        <v>75</v>
      </c>
      <c r="G6" s="6" t="s">
        <v>76</v>
      </c>
      <c r="H6" s="21" t="s">
        <v>77</v>
      </c>
      <c r="I6" s="21" t="s">
        <v>16</v>
      </c>
      <c r="J6" s="21" t="s">
        <v>16</v>
      </c>
      <c r="K6" s="21" t="s">
        <v>16</v>
      </c>
      <c r="L6" s="21" t="s">
        <v>16</v>
      </c>
      <c r="M6" s="21" t="s">
        <v>78</v>
      </c>
      <c r="N6" s="21" t="s">
        <v>78</v>
      </c>
      <c r="O6" s="21" t="s">
        <v>79</v>
      </c>
    </row>
    <row r="7" spans="1:15" ht="12.75">
      <c r="A7" s="22"/>
      <c r="D7" s="11"/>
      <c r="E7" s="20" t="s">
        <v>80</v>
      </c>
      <c r="F7" s="23" t="s">
        <v>81</v>
      </c>
      <c r="G7" s="23" t="s">
        <v>82</v>
      </c>
      <c r="H7" s="18" t="s">
        <v>83</v>
      </c>
      <c r="I7" s="23" t="s">
        <v>17</v>
      </c>
      <c r="J7" s="23" t="s">
        <v>17</v>
      </c>
      <c r="K7" s="23" t="s">
        <v>17</v>
      </c>
      <c r="L7" s="23" t="s">
        <v>17</v>
      </c>
      <c r="M7" s="23"/>
      <c r="N7" s="23" t="s">
        <v>81</v>
      </c>
      <c r="O7" s="23" t="s">
        <v>80</v>
      </c>
    </row>
    <row r="8" spans="4:15" ht="12.75">
      <c r="D8" s="24" t="s">
        <v>84</v>
      </c>
      <c r="N8" s="25" t="s">
        <v>85</v>
      </c>
      <c r="O8" s="25" t="s">
        <v>86</v>
      </c>
    </row>
    <row r="9" spans="1:15" ht="12.75">
      <c r="A9" s="15">
        <v>0</v>
      </c>
      <c r="B9" s="8">
        <f>B30</f>
        <v>10.0584</v>
      </c>
      <c r="C9" s="11" t="s">
        <v>87</v>
      </c>
      <c r="D9" s="11" t="s">
        <v>88</v>
      </c>
      <c r="M9" s="26">
        <v>0.7222222222222222</v>
      </c>
      <c r="N9" s="27">
        <v>0.8055555555555556</v>
      </c>
      <c r="O9" s="18" t="s">
        <v>89</v>
      </c>
    </row>
    <row r="10" spans="1:15" ht="12.75">
      <c r="A10" s="15">
        <f>-97.62+114.19</f>
        <v>16.569999999999993</v>
      </c>
      <c r="B10" s="8">
        <f>B29</f>
        <v>12.192</v>
      </c>
      <c r="C10" s="11" t="s">
        <v>90</v>
      </c>
      <c r="D10" s="27" t="s">
        <v>91</v>
      </c>
      <c r="M10" s="18" t="s">
        <v>89</v>
      </c>
      <c r="N10" s="27">
        <v>0.8159722222222222</v>
      </c>
      <c r="O10" s="27">
        <v>0.8680555555555556</v>
      </c>
    </row>
    <row r="11" spans="1:15" ht="12.75">
      <c r="A11" s="15">
        <f>-97.62+114.19</f>
        <v>16.569999999999993</v>
      </c>
      <c r="B11" s="8">
        <f>B10</f>
        <v>12.192</v>
      </c>
      <c r="C11" s="28" t="s">
        <v>90</v>
      </c>
      <c r="D11" t="s">
        <v>88</v>
      </c>
      <c r="M11" s="18" t="s">
        <v>89</v>
      </c>
      <c r="N11" s="27">
        <v>0.8194444444444444</v>
      </c>
      <c r="O11" s="29" t="s">
        <v>92</v>
      </c>
    </row>
    <row r="12" spans="1:15" ht="12.75">
      <c r="A12" s="15">
        <f>-97.62+178.23</f>
        <v>80.60999999999999</v>
      </c>
      <c r="B12" s="8">
        <f>B27</f>
        <v>11.5824</v>
      </c>
      <c r="C12" s="11" t="s">
        <v>95</v>
      </c>
      <c r="D12" s="11" t="s">
        <v>91</v>
      </c>
      <c r="M12" s="26">
        <v>0.78125</v>
      </c>
      <c r="N12" s="27">
        <v>0.8854166666666666</v>
      </c>
      <c r="O12" s="27">
        <v>0.9270833333333334</v>
      </c>
    </row>
    <row r="13" spans="1:12" ht="12.75">
      <c r="A13">
        <v>0</v>
      </c>
      <c r="B13" s="8">
        <f>0.3048*38</f>
        <v>11.5824</v>
      </c>
      <c r="C13" s="11" t="s">
        <v>95</v>
      </c>
      <c r="D13" s="11" t="s">
        <v>88</v>
      </c>
      <c r="E13" s="27">
        <v>0.34375</v>
      </c>
      <c r="F13" s="27">
        <v>0.3541666666666667</v>
      </c>
      <c r="G13" s="27">
        <v>0.3541666666666667</v>
      </c>
      <c r="H13" s="27">
        <v>0.3854166666666667</v>
      </c>
      <c r="I13" s="30">
        <f>J13-6/24</f>
        <v>0.45833333333333337</v>
      </c>
      <c r="J13" s="30">
        <v>0.7083333333333334</v>
      </c>
      <c r="K13" s="30">
        <f>J13+1/48</f>
        <v>0.7291666666666667</v>
      </c>
      <c r="L13" s="30">
        <f>K13+1/48</f>
        <v>0.7500000000000001</v>
      </c>
    </row>
    <row r="14" spans="1:12" ht="12.75">
      <c r="A14">
        <v>73</v>
      </c>
      <c r="B14" s="8">
        <f>0.3048*339</f>
        <v>103.3272</v>
      </c>
      <c r="C14" s="11" t="s">
        <v>101</v>
      </c>
      <c r="D14" s="11" t="s">
        <v>91</v>
      </c>
      <c r="E14" s="27">
        <v>0.3958333333333333</v>
      </c>
      <c r="F14" s="27">
        <v>0.4097222222222222</v>
      </c>
      <c r="G14" s="27">
        <v>0.4097222222222222</v>
      </c>
      <c r="H14" s="18" t="s">
        <v>89</v>
      </c>
      <c r="I14" s="30">
        <f>J14-6/24</f>
        <v>0.4965277777777778</v>
      </c>
      <c r="J14" s="30">
        <v>0.7465277777777778</v>
      </c>
      <c r="K14" s="30">
        <f>J14+1/48</f>
        <v>0.7673611111111112</v>
      </c>
      <c r="L14" s="30">
        <f>K14+1/48</f>
        <v>0.7881944444444445</v>
      </c>
    </row>
    <row r="15" spans="1:8" ht="12.75">
      <c r="A15" s="22"/>
      <c r="C15" s="11"/>
      <c r="D15" s="11" t="s">
        <v>102</v>
      </c>
      <c r="E15" s="25" t="s">
        <v>103</v>
      </c>
      <c r="F15" s="25" t="s">
        <v>103</v>
      </c>
      <c r="G15" s="25" t="s">
        <v>104</v>
      </c>
      <c r="H15" s="18" t="s">
        <v>105</v>
      </c>
    </row>
    <row r="16" spans="1:9" ht="12.75">
      <c r="A16" s="22"/>
      <c r="C16" t="s">
        <v>106</v>
      </c>
      <c r="D16" s="11"/>
      <c r="E16" s="11"/>
      <c r="F16" s="11"/>
      <c r="H16" s="11"/>
      <c r="I16" s="11"/>
    </row>
    <row r="17" spans="1:8" ht="12.75">
      <c r="A17" s="22"/>
      <c r="C17" s="4" t="s">
        <v>107</v>
      </c>
      <c r="D17" s="11"/>
      <c r="E17" s="11"/>
      <c r="F17" s="11"/>
      <c r="G17" s="11"/>
      <c r="H17" s="11"/>
    </row>
    <row r="18" ht="12.75">
      <c r="C18" t="s">
        <v>108</v>
      </c>
    </row>
    <row r="20" spans="6:14" ht="12.75">
      <c r="F20">
        <v>1</v>
      </c>
      <c r="G20">
        <v>3</v>
      </c>
      <c r="H20">
        <v>5</v>
      </c>
      <c r="J20">
        <v>7</v>
      </c>
      <c r="L20">
        <v>1</v>
      </c>
      <c r="M20">
        <v>9</v>
      </c>
      <c r="N20">
        <v>9</v>
      </c>
    </row>
    <row r="21" spans="5:14" ht="12.75">
      <c r="E21" s="33" t="s">
        <v>73</v>
      </c>
      <c r="F21" s="18" t="s">
        <v>70</v>
      </c>
      <c r="G21" s="18" t="s">
        <v>70</v>
      </c>
      <c r="H21" s="18" t="s">
        <v>70</v>
      </c>
      <c r="I21" s="21" t="s">
        <v>72</v>
      </c>
      <c r="J21" s="18" t="s">
        <v>70</v>
      </c>
      <c r="K21" s="20" t="s">
        <v>69</v>
      </c>
      <c r="L21" s="18" t="s">
        <v>66</v>
      </c>
      <c r="M21" s="20" t="s">
        <v>67</v>
      </c>
      <c r="N21" s="6" t="s">
        <v>68</v>
      </c>
    </row>
    <row r="22" spans="1:14" ht="12.75">
      <c r="A22" s="17" t="s">
        <v>4</v>
      </c>
      <c r="B22" s="18" t="s">
        <v>64</v>
      </c>
      <c r="C22" s="19" t="s">
        <v>109</v>
      </c>
      <c r="D22" s="11"/>
      <c r="E22" s="21" t="s">
        <v>79</v>
      </c>
      <c r="F22" s="21" t="s">
        <v>16</v>
      </c>
      <c r="G22" s="21" t="s">
        <v>16</v>
      </c>
      <c r="H22" s="21" t="s">
        <v>16</v>
      </c>
      <c r="I22" s="21" t="s">
        <v>78</v>
      </c>
      <c r="J22" s="21" t="s">
        <v>16</v>
      </c>
      <c r="K22" s="21" t="s">
        <v>110</v>
      </c>
      <c r="L22" s="21" t="s">
        <v>111</v>
      </c>
      <c r="M22" s="23" t="s">
        <v>112</v>
      </c>
      <c r="N22" s="6" t="s">
        <v>76</v>
      </c>
    </row>
    <row r="23" spans="1:14" ht="12.75">
      <c r="A23" s="22"/>
      <c r="C23" s="11"/>
      <c r="D23" s="11"/>
      <c r="E23" s="23" t="s">
        <v>80</v>
      </c>
      <c r="F23" s="23" t="s">
        <v>17</v>
      </c>
      <c r="G23" s="23" t="s">
        <v>17</v>
      </c>
      <c r="H23" s="23" t="s">
        <v>17</v>
      </c>
      <c r="I23" s="23" t="s">
        <v>81</v>
      </c>
      <c r="J23" s="23" t="s">
        <v>17</v>
      </c>
      <c r="K23" s="18" t="s">
        <v>83</v>
      </c>
      <c r="L23" s="23" t="s">
        <v>80</v>
      </c>
      <c r="M23" s="23" t="s">
        <v>81</v>
      </c>
      <c r="N23" s="23" t="s">
        <v>82</v>
      </c>
    </row>
    <row r="24" spans="1:14" ht="12.75">
      <c r="A24" s="22"/>
      <c r="C24" s="11"/>
      <c r="D24" s="34" t="s">
        <v>84</v>
      </c>
      <c r="E24" s="34"/>
      <c r="I24" s="34"/>
      <c r="K24" s="18" t="s">
        <v>105</v>
      </c>
      <c r="L24" s="25" t="s">
        <v>103</v>
      </c>
      <c r="M24" s="25" t="s">
        <v>103</v>
      </c>
      <c r="N24" s="25" t="s">
        <v>104</v>
      </c>
    </row>
    <row r="25" spans="1:14" ht="12.75">
      <c r="A25" s="8">
        <f>A14-A14</f>
        <v>0</v>
      </c>
      <c r="B25" s="8">
        <f>B14</f>
        <v>103.3272</v>
      </c>
      <c r="C25" s="11" t="s">
        <v>101</v>
      </c>
      <c r="D25" s="11" t="s">
        <v>88</v>
      </c>
      <c r="E25" s="11"/>
      <c r="F25" s="30">
        <v>0.25</v>
      </c>
      <c r="G25" s="30">
        <f>F25+1/48</f>
        <v>0.2708333333333333</v>
      </c>
      <c r="H25" s="30">
        <f>G25+1/48</f>
        <v>0.29166666666666663</v>
      </c>
      <c r="I25" s="11"/>
      <c r="J25" s="30">
        <f>F25+7/24</f>
        <v>0.5416666666666667</v>
      </c>
      <c r="K25" s="18" t="s">
        <v>89</v>
      </c>
      <c r="L25" s="35" t="s">
        <v>113</v>
      </c>
      <c r="M25" s="27">
        <v>0.7673611111111112</v>
      </c>
      <c r="N25" s="27">
        <v>0.7673611111111112</v>
      </c>
    </row>
    <row r="26" spans="1:14" ht="12.75">
      <c r="A26" s="8">
        <f>A14-A13</f>
        <v>73</v>
      </c>
      <c r="B26" s="8">
        <f>B13</f>
        <v>11.5824</v>
      </c>
      <c r="C26" s="11" t="s">
        <v>95</v>
      </c>
      <c r="D26" s="11" t="s">
        <v>91</v>
      </c>
      <c r="F26" s="30">
        <v>0.2881944444444444</v>
      </c>
      <c r="G26" s="30">
        <f>F26+1/48</f>
        <v>0.30902777777777773</v>
      </c>
      <c r="H26" s="30">
        <f>G26+1/48</f>
        <v>0.32986111111111105</v>
      </c>
      <c r="J26" s="30">
        <f>F26+7/24</f>
        <v>0.5798611111111112</v>
      </c>
      <c r="K26" s="27">
        <v>0.7291666666666666</v>
      </c>
      <c r="L26" s="27">
        <v>0.8333333333333334</v>
      </c>
      <c r="M26" s="27">
        <v>0.8333333333333334</v>
      </c>
      <c r="N26" s="27">
        <v>0.8333333333333334</v>
      </c>
    </row>
    <row r="27" spans="1:9" ht="12.75">
      <c r="A27" s="36">
        <f>A12-A12</f>
        <v>0</v>
      </c>
      <c r="B27" s="8">
        <f>0.3048*38</f>
        <v>11.5824</v>
      </c>
      <c r="C27" s="11" t="s">
        <v>95</v>
      </c>
      <c r="D27" s="11" t="s">
        <v>88</v>
      </c>
      <c r="E27" s="27">
        <v>0.28125</v>
      </c>
      <c r="I27" s="27">
        <v>0.40625</v>
      </c>
    </row>
    <row r="28" spans="1:9" ht="12.75">
      <c r="A28" s="12">
        <f>A12-A11</f>
        <v>64.03999999999999</v>
      </c>
      <c r="B28" s="8">
        <f>0.3048*40</f>
        <v>12.192</v>
      </c>
      <c r="C28" s="28" t="s">
        <v>90</v>
      </c>
      <c r="D28" s="27" t="s">
        <v>91</v>
      </c>
      <c r="E28" s="27">
        <v>0.3298611111111111</v>
      </c>
      <c r="I28" s="27">
        <v>0.4548611111111111</v>
      </c>
    </row>
    <row r="29" spans="1:9" ht="12.75">
      <c r="A29" s="36">
        <f>A12-A10</f>
        <v>64.03999999999999</v>
      </c>
      <c r="B29" s="8">
        <f>B28</f>
        <v>12.192</v>
      </c>
      <c r="C29" s="11" t="s">
        <v>90</v>
      </c>
      <c r="D29" t="s">
        <v>88</v>
      </c>
      <c r="E29" s="29" t="s">
        <v>114</v>
      </c>
      <c r="I29" s="27">
        <v>0.4583333333333333</v>
      </c>
    </row>
    <row r="30" spans="1:9" ht="12.75">
      <c r="A30" s="36">
        <f>A12-A9</f>
        <v>80.60999999999999</v>
      </c>
      <c r="B30" s="8">
        <f>0.3048*33</f>
        <v>10.0584</v>
      </c>
      <c r="C30" s="11" t="s">
        <v>87</v>
      </c>
      <c r="D30" s="11" t="s">
        <v>91</v>
      </c>
      <c r="E30" s="18" t="s">
        <v>89</v>
      </c>
      <c r="I30" s="27">
        <v>0.4791666666666667</v>
      </c>
    </row>
    <row r="31" spans="4:9" ht="12.75">
      <c r="D31" s="11" t="s">
        <v>102</v>
      </c>
      <c r="E31" s="25" t="s">
        <v>86</v>
      </c>
      <c r="I31" s="25" t="s">
        <v>85</v>
      </c>
    </row>
    <row r="32" spans="1:4" ht="12.75">
      <c r="A32" s="22"/>
      <c r="C32" t="s">
        <v>106</v>
      </c>
      <c r="D32" s="11"/>
    </row>
    <row r="33" ht="12.75">
      <c r="C33" t="s">
        <v>108</v>
      </c>
    </row>
    <row r="34" spans="1:4" ht="12.75">
      <c r="A34" s="36"/>
      <c r="B34" s="8"/>
      <c r="C34" s="4" t="s">
        <v>107</v>
      </c>
      <c r="D3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8515625" style="0" customWidth="1"/>
    <col min="4" max="4" width="2.28125" style="0" customWidth="1"/>
    <col min="5" max="16384" width="11.57421875" style="0" customWidth="1"/>
  </cols>
  <sheetData>
    <row r="1" spans="3:6" ht="12.75">
      <c r="C1" s="9"/>
      <c r="E1" t="s">
        <v>0</v>
      </c>
      <c r="F1" s="11"/>
    </row>
    <row r="2" spans="3:5" ht="12.75">
      <c r="C2" s="9"/>
      <c r="E2" s="11" t="s">
        <v>29</v>
      </c>
    </row>
    <row r="3" spans="3:5" ht="12.75">
      <c r="C3" s="9"/>
      <c r="E3" t="s">
        <v>30</v>
      </c>
    </row>
    <row r="4" spans="3:11" ht="12.75">
      <c r="C4" s="9" t="s">
        <v>63</v>
      </c>
      <c r="E4" s="16">
        <v>2</v>
      </c>
      <c r="F4">
        <v>10</v>
      </c>
      <c r="G4">
        <v>10</v>
      </c>
      <c r="I4">
        <v>2</v>
      </c>
      <c r="J4">
        <v>4</v>
      </c>
      <c r="K4">
        <v>6</v>
      </c>
    </row>
    <row r="5" spans="1:14" ht="12.75">
      <c r="A5" s="17" t="s">
        <v>4</v>
      </c>
      <c r="B5" s="18" t="s">
        <v>64</v>
      </c>
      <c r="C5" s="19" t="s">
        <v>65</v>
      </c>
      <c r="D5" s="11"/>
      <c r="E5" s="18" t="s">
        <v>66</v>
      </c>
      <c r="F5" s="20" t="s">
        <v>67</v>
      </c>
      <c r="G5" s="6" t="s">
        <v>68</v>
      </c>
      <c r="H5" s="6" t="s">
        <v>69</v>
      </c>
      <c r="I5" s="18" t="s">
        <v>70</v>
      </c>
      <c r="J5" s="18" t="s">
        <v>70</v>
      </c>
      <c r="K5" s="18" t="s">
        <v>70</v>
      </c>
      <c r="L5" s="18" t="s">
        <v>71</v>
      </c>
      <c r="M5" s="21" t="s">
        <v>72</v>
      </c>
      <c r="N5" s="13" t="s">
        <v>73</v>
      </c>
    </row>
    <row r="6" spans="1:14" ht="12.75">
      <c r="A6" s="22"/>
      <c r="D6" s="11"/>
      <c r="E6" s="21" t="s">
        <v>74</v>
      </c>
      <c r="F6" s="23" t="s">
        <v>75</v>
      </c>
      <c r="G6" s="6" t="s">
        <v>76</v>
      </c>
      <c r="H6" s="21" t="s">
        <v>77</v>
      </c>
      <c r="I6" s="21" t="s">
        <v>16</v>
      </c>
      <c r="J6" s="21" t="s">
        <v>16</v>
      </c>
      <c r="K6" s="21" t="s">
        <v>16</v>
      </c>
      <c r="L6" s="21" t="s">
        <v>78</v>
      </c>
      <c r="M6" s="21" t="s">
        <v>78</v>
      </c>
      <c r="N6" s="21" t="s">
        <v>79</v>
      </c>
    </row>
    <row r="7" spans="1:14" ht="12.75">
      <c r="A7" s="22"/>
      <c r="D7" s="11"/>
      <c r="E7" s="20" t="s">
        <v>80</v>
      </c>
      <c r="F7" s="23" t="s">
        <v>81</v>
      </c>
      <c r="G7" s="23" t="s">
        <v>82</v>
      </c>
      <c r="H7" s="18" t="s">
        <v>83</v>
      </c>
      <c r="I7" s="23" t="s">
        <v>17</v>
      </c>
      <c r="J7" s="23" t="s">
        <v>17</v>
      </c>
      <c r="K7" s="23" t="s">
        <v>17</v>
      </c>
      <c r="L7" s="23"/>
      <c r="M7" s="23" t="s">
        <v>81</v>
      </c>
      <c r="N7" s="23" t="s">
        <v>80</v>
      </c>
    </row>
    <row r="8" spans="4:14" ht="12.75">
      <c r="D8" s="24" t="s">
        <v>84</v>
      </c>
      <c r="M8" s="25" t="s">
        <v>85</v>
      </c>
      <c r="N8" s="25" t="s">
        <v>86</v>
      </c>
    </row>
    <row r="9" spans="1:14" ht="12.75">
      <c r="A9" s="15">
        <v>0</v>
      </c>
      <c r="B9" s="8">
        <f>B32</f>
        <v>10.0584</v>
      </c>
      <c r="C9" s="11" t="s">
        <v>87</v>
      </c>
      <c r="D9" s="11" t="s">
        <v>88</v>
      </c>
      <c r="L9" s="26">
        <v>0.7222222222222222</v>
      </c>
      <c r="M9" s="27">
        <v>0.8055555555555556</v>
      </c>
      <c r="N9" s="18" t="s">
        <v>89</v>
      </c>
    </row>
    <row r="10" spans="1:14" ht="12.75">
      <c r="A10" s="15">
        <f>-97.62+114.19</f>
        <v>16.569999999999993</v>
      </c>
      <c r="B10" s="8">
        <f>B31</f>
        <v>12.192</v>
      </c>
      <c r="C10" s="11" t="s">
        <v>90</v>
      </c>
      <c r="D10" s="27" t="s">
        <v>91</v>
      </c>
      <c r="L10" s="18" t="s">
        <v>89</v>
      </c>
      <c r="M10" s="27">
        <v>0.8159722222222222</v>
      </c>
      <c r="N10" s="27">
        <v>0.8680555555555556</v>
      </c>
    </row>
    <row r="11" spans="1:14" ht="12.75">
      <c r="A11" s="15">
        <f>-97.62+114.19</f>
        <v>16.569999999999993</v>
      </c>
      <c r="B11" s="8">
        <f>B10</f>
        <v>12.192</v>
      </c>
      <c r="C11" s="28" t="s">
        <v>90</v>
      </c>
      <c r="D11" t="s">
        <v>88</v>
      </c>
      <c r="L11" s="18" t="s">
        <v>89</v>
      </c>
      <c r="M11" s="27">
        <v>0.8194444444444444</v>
      </c>
      <c r="N11" s="29" t="s">
        <v>92</v>
      </c>
    </row>
    <row r="12" spans="1:14" ht="12.75">
      <c r="A12" s="15">
        <f>-97.62+178.23</f>
        <v>80.60999999999999</v>
      </c>
      <c r="B12" s="8">
        <f>B29</f>
        <v>11.5824</v>
      </c>
      <c r="C12" s="11" t="s">
        <v>95</v>
      </c>
      <c r="D12" s="11" t="s">
        <v>91</v>
      </c>
      <c r="L12" s="26">
        <v>0.78125</v>
      </c>
      <c r="M12" s="27">
        <v>0.8854166666666666</v>
      </c>
      <c r="N12" s="27">
        <v>0.9270833333333334</v>
      </c>
    </row>
    <row r="13" spans="1:11" ht="12.75">
      <c r="A13">
        <v>0</v>
      </c>
      <c r="B13" s="8">
        <f>0.3048*38</f>
        <v>11.5824</v>
      </c>
      <c r="C13" s="11" t="s">
        <v>95</v>
      </c>
      <c r="D13" s="11" t="s">
        <v>88</v>
      </c>
      <c r="E13" s="27">
        <v>0.34375</v>
      </c>
      <c r="F13" s="27">
        <v>0.3541666666666667</v>
      </c>
      <c r="G13" s="27">
        <v>0.3541666666666667</v>
      </c>
      <c r="H13" s="27">
        <v>0.3854166666666667</v>
      </c>
      <c r="I13" s="30">
        <f>J13-6/24</f>
        <v>0.45833333333333337</v>
      </c>
      <c r="J13" s="30">
        <v>0.7083333333333334</v>
      </c>
      <c r="K13" s="30">
        <f>J13+0.75/24</f>
        <v>0.7395833333333334</v>
      </c>
    </row>
    <row r="14" spans="1:11" ht="12.75">
      <c r="A14">
        <v>59</v>
      </c>
      <c r="B14" s="8">
        <f>0.3048*36</f>
        <v>10.972800000000001</v>
      </c>
      <c r="C14" s="11" t="s">
        <v>100</v>
      </c>
      <c r="D14" s="32"/>
      <c r="E14" s="18" t="s">
        <v>89</v>
      </c>
      <c r="F14" s="18" t="s">
        <v>89</v>
      </c>
      <c r="G14" s="18" t="s">
        <v>89</v>
      </c>
      <c r="H14" s="18" t="s">
        <v>89</v>
      </c>
      <c r="I14" s="30">
        <f>J14-6/24</f>
        <v>0.48958333333333337</v>
      </c>
      <c r="J14" s="30">
        <v>0.7395833333333334</v>
      </c>
      <c r="K14" s="30">
        <f>J14+0.75/24</f>
        <v>0.7708333333333334</v>
      </c>
    </row>
    <row r="15" spans="1:11" ht="12.75">
      <c r="A15">
        <v>73</v>
      </c>
      <c r="B15" s="8">
        <f>0.3048*339</f>
        <v>103.3272</v>
      </c>
      <c r="C15" s="11" t="s">
        <v>101</v>
      </c>
      <c r="D15" s="11" t="s">
        <v>91</v>
      </c>
      <c r="E15" s="27">
        <v>0.3958333333333333</v>
      </c>
      <c r="F15" s="27">
        <v>0.4097222222222222</v>
      </c>
      <c r="G15" s="27">
        <v>0.4097222222222222</v>
      </c>
      <c r="H15" s="18" t="s">
        <v>89</v>
      </c>
      <c r="I15" s="30"/>
      <c r="J15" s="30"/>
      <c r="K15" s="30"/>
    </row>
    <row r="16" spans="1:8" ht="12.75">
      <c r="A16" s="22"/>
      <c r="C16" s="11"/>
      <c r="D16" s="11" t="s">
        <v>102</v>
      </c>
      <c r="E16" s="25" t="s">
        <v>103</v>
      </c>
      <c r="F16" s="25" t="s">
        <v>103</v>
      </c>
      <c r="G16" s="25" t="s">
        <v>104</v>
      </c>
      <c r="H16" s="18" t="s">
        <v>105</v>
      </c>
    </row>
    <row r="17" spans="1:9" ht="12.75">
      <c r="A17" s="22"/>
      <c r="C17" t="s">
        <v>106</v>
      </c>
      <c r="D17" s="11"/>
      <c r="E17" s="11"/>
      <c r="F17" s="11"/>
      <c r="I17" s="11"/>
    </row>
    <row r="18" spans="1:8" ht="12.75">
      <c r="A18" s="22"/>
      <c r="C18" s="4" t="s">
        <v>107</v>
      </c>
      <c r="D18" s="11"/>
      <c r="E18" s="11"/>
      <c r="F18" s="11"/>
      <c r="G18" s="11"/>
      <c r="H18" s="11"/>
    </row>
    <row r="19" ht="12.75">
      <c r="C19" t="s">
        <v>108</v>
      </c>
    </row>
    <row r="21" spans="6:13" ht="12.75">
      <c r="F21">
        <v>1</v>
      </c>
      <c r="G21">
        <v>3</v>
      </c>
      <c r="I21">
        <v>5</v>
      </c>
      <c r="K21">
        <v>1</v>
      </c>
      <c r="L21">
        <v>9</v>
      </c>
      <c r="M21">
        <v>9</v>
      </c>
    </row>
    <row r="22" spans="5:13" ht="12.75">
      <c r="E22" s="33" t="s">
        <v>73</v>
      </c>
      <c r="F22" s="18" t="s">
        <v>70</v>
      </c>
      <c r="G22" s="18" t="s">
        <v>70</v>
      </c>
      <c r="H22" s="21" t="s">
        <v>72</v>
      </c>
      <c r="I22" s="18" t="s">
        <v>70</v>
      </c>
      <c r="J22" s="20" t="s">
        <v>69</v>
      </c>
      <c r="K22" s="18" t="s">
        <v>66</v>
      </c>
      <c r="L22" s="20" t="s">
        <v>67</v>
      </c>
      <c r="M22" s="6" t="s">
        <v>68</v>
      </c>
    </row>
    <row r="23" spans="1:13" ht="12.75">
      <c r="A23" s="17" t="s">
        <v>4</v>
      </c>
      <c r="B23" s="18" t="s">
        <v>64</v>
      </c>
      <c r="C23" s="19" t="s">
        <v>109</v>
      </c>
      <c r="D23" s="11"/>
      <c r="E23" s="21" t="s">
        <v>79</v>
      </c>
      <c r="F23" s="21" t="s">
        <v>16</v>
      </c>
      <c r="G23" s="21" t="s">
        <v>16</v>
      </c>
      <c r="H23" s="21" t="s">
        <v>78</v>
      </c>
      <c r="I23" s="21" t="s">
        <v>16</v>
      </c>
      <c r="J23" s="21" t="s">
        <v>110</v>
      </c>
      <c r="K23" s="21" t="s">
        <v>111</v>
      </c>
      <c r="L23" s="23" t="s">
        <v>112</v>
      </c>
      <c r="M23" s="6" t="s">
        <v>76</v>
      </c>
    </row>
    <row r="24" spans="1:13" ht="12.75">
      <c r="A24" s="22"/>
      <c r="C24" s="11"/>
      <c r="D24" s="11"/>
      <c r="E24" s="23" t="s">
        <v>80</v>
      </c>
      <c r="F24" s="23" t="s">
        <v>17</v>
      </c>
      <c r="G24" s="23" t="s">
        <v>17</v>
      </c>
      <c r="H24" s="23" t="s">
        <v>81</v>
      </c>
      <c r="I24" s="23" t="s">
        <v>17</v>
      </c>
      <c r="J24" s="18" t="s">
        <v>83</v>
      </c>
      <c r="K24" s="23" t="s">
        <v>80</v>
      </c>
      <c r="L24" s="23" t="s">
        <v>81</v>
      </c>
      <c r="M24" s="23" t="s">
        <v>82</v>
      </c>
    </row>
    <row r="25" spans="1:13" ht="12.75">
      <c r="A25" s="22"/>
      <c r="C25" s="11"/>
      <c r="D25" s="34" t="s">
        <v>84</v>
      </c>
      <c r="E25" s="34"/>
      <c r="H25" s="34"/>
      <c r="J25" s="18" t="s">
        <v>105</v>
      </c>
      <c r="K25" s="25" t="s">
        <v>103</v>
      </c>
      <c r="L25" s="25" t="s">
        <v>103</v>
      </c>
      <c r="M25" s="25" t="s">
        <v>104</v>
      </c>
    </row>
    <row r="26" spans="1:13" ht="12.75">
      <c r="A26" s="8">
        <f>A15-A15</f>
        <v>0</v>
      </c>
      <c r="B26" s="8">
        <f>B15</f>
        <v>103.3272</v>
      </c>
      <c r="C26" s="11" t="s">
        <v>101</v>
      </c>
      <c r="D26" s="11" t="s">
        <v>88</v>
      </c>
      <c r="E26" s="11"/>
      <c r="F26" s="30"/>
      <c r="G26" s="30"/>
      <c r="H26" s="11"/>
      <c r="I26" s="30"/>
      <c r="J26" s="18" t="s">
        <v>89</v>
      </c>
      <c r="K26" s="35" t="s">
        <v>113</v>
      </c>
      <c r="L26" s="27">
        <v>0.7673611111111112</v>
      </c>
      <c r="M26" s="27">
        <v>0.7673611111111112</v>
      </c>
    </row>
    <row r="27" spans="1:13" ht="12.75">
      <c r="A27" s="8">
        <f>A15-A14</f>
        <v>14</v>
      </c>
      <c r="B27" s="8">
        <f>B14</f>
        <v>10.972800000000001</v>
      </c>
      <c r="C27" s="11" t="s">
        <v>100</v>
      </c>
      <c r="D27" s="32"/>
      <c r="E27" s="32"/>
      <c r="F27" s="30">
        <v>0.2590277777777778</v>
      </c>
      <c r="G27" s="30">
        <f>F27+0.75/24</f>
        <v>0.2902777777777778</v>
      </c>
      <c r="H27" s="32"/>
      <c r="I27" s="30">
        <f>F27+7/24</f>
        <v>0.5506944444444445</v>
      </c>
      <c r="J27" s="18" t="s">
        <v>89</v>
      </c>
      <c r="K27" s="18" t="s">
        <v>89</v>
      </c>
      <c r="L27" s="18" t="s">
        <v>89</v>
      </c>
      <c r="M27" s="18" t="s">
        <v>89</v>
      </c>
    </row>
    <row r="28" spans="1:13" ht="12.75">
      <c r="A28" s="8">
        <f>A15-A13</f>
        <v>73</v>
      </c>
      <c r="B28" s="8">
        <f>B13</f>
        <v>11.5824</v>
      </c>
      <c r="C28" s="11" t="s">
        <v>95</v>
      </c>
      <c r="D28" s="11" t="s">
        <v>91</v>
      </c>
      <c r="F28" s="30">
        <v>0.2902777777777778</v>
      </c>
      <c r="G28" s="30">
        <f>F28+0.75/24</f>
        <v>0.3215277777777778</v>
      </c>
      <c r="I28" s="30">
        <f>F28+7/24</f>
        <v>0.5819444444444445</v>
      </c>
      <c r="J28" s="27">
        <v>0.7291666666666666</v>
      </c>
      <c r="K28" s="27">
        <v>0.8333333333333334</v>
      </c>
      <c r="L28" s="27">
        <v>0.8333333333333334</v>
      </c>
      <c r="M28" s="27">
        <v>0.8333333333333334</v>
      </c>
    </row>
    <row r="29" spans="1:8" ht="12.75">
      <c r="A29" s="36">
        <f>A12-A12</f>
        <v>0</v>
      </c>
      <c r="B29" s="8">
        <f>0.3048*38</f>
        <v>11.5824</v>
      </c>
      <c r="C29" s="11" t="s">
        <v>95</v>
      </c>
      <c r="D29" s="11" t="s">
        <v>88</v>
      </c>
      <c r="E29" s="27">
        <v>0.28125</v>
      </c>
      <c r="H29" s="27">
        <v>0.40625</v>
      </c>
    </row>
    <row r="30" spans="1:8" ht="12.75">
      <c r="A30" s="12">
        <f>A12-A11</f>
        <v>64.03999999999999</v>
      </c>
      <c r="B30" s="8">
        <f>0.3048*40</f>
        <v>12.192</v>
      </c>
      <c r="C30" s="28" t="s">
        <v>90</v>
      </c>
      <c r="D30" s="27" t="s">
        <v>91</v>
      </c>
      <c r="E30" s="27">
        <v>0.3298611111111111</v>
      </c>
      <c r="H30" s="27">
        <v>0.4548611111111111</v>
      </c>
    </row>
    <row r="31" spans="1:8" ht="12.75">
      <c r="A31" s="36">
        <f>A12-A10</f>
        <v>64.03999999999999</v>
      </c>
      <c r="B31" s="8">
        <f>B30</f>
        <v>12.192</v>
      </c>
      <c r="C31" s="11" t="s">
        <v>90</v>
      </c>
      <c r="D31" t="s">
        <v>88</v>
      </c>
      <c r="E31" s="29" t="s">
        <v>114</v>
      </c>
      <c r="H31" s="27">
        <v>0.4583333333333333</v>
      </c>
    </row>
    <row r="32" spans="1:8" ht="12.75">
      <c r="A32" s="36">
        <f>A12-A9</f>
        <v>80.60999999999999</v>
      </c>
      <c r="B32" s="8">
        <f>0.3048*33</f>
        <v>10.0584</v>
      </c>
      <c r="C32" s="11" t="s">
        <v>87</v>
      </c>
      <c r="D32" s="11" t="s">
        <v>91</v>
      </c>
      <c r="E32" s="18" t="s">
        <v>89</v>
      </c>
      <c r="H32" s="27">
        <v>0.4791666666666667</v>
      </c>
    </row>
    <row r="33" spans="4:8" ht="12.75">
      <c r="D33" s="11" t="s">
        <v>102</v>
      </c>
      <c r="E33" s="25" t="s">
        <v>86</v>
      </c>
      <c r="H33" s="25" t="s">
        <v>85</v>
      </c>
    </row>
    <row r="34" spans="1:4" ht="12.75">
      <c r="A34" s="22"/>
      <c r="C34" t="s">
        <v>106</v>
      </c>
      <c r="D34" s="11"/>
    </row>
    <row r="35" ht="12.75">
      <c r="C35" t="s">
        <v>108</v>
      </c>
    </row>
    <row r="36" spans="1:4" ht="12.75">
      <c r="A36" s="36"/>
      <c r="B36" s="8"/>
      <c r="C36" s="4" t="s">
        <v>107</v>
      </c>
      <c r="D36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workbookViewId="0" topLeftCell="A1">
      <selection activeCell="A1" sqref="A1"/>
    </sheetView>
  </sheetViews>
  <sheetFormatPr defaultColWidth="12.57421875" defaultRowHeight="12.75"/>
  <cols>
    <col min="1" max="1" width="4.140625" style="0" customWidth="1"/>
    <col min="2" max="2" width="7.421875" style="0" customWidth="1"/>
    <col min="3" max="3" width="13.00390625" style="0" customWidth="1"/>
    <col min="4" max="4" width="2.28125" style="0" customWidth="1"/>
    <col min="5" max="16384" width="11.57421875" style="0" customWidth="1"/>
  </cols>
  <sheetData>
    <row r="1" spans="3:5" ht="12.75">
      <c r="C1" s="9"/>
      <c r="E1" t="s">
        <v>0</v>
      </c>
    </row>
    <row r="2" spans="3:5" ht="12.75">
      <c r="C2" s="9"/>
      <c r="E2" s="11" t="s">
        <v>29</v>
      </c>
    </row>
    <row r="3" spans="3:5" ht="12.75">
      <c r="C3" s="9"/>
      <c r="E3" t="s">
        <v>33</v>
      </c>
    </row>
    <row r="4" spans="3:12" ht="12.75">
      <c r="C4" s="9" t="s">
        <v>63</v>
      </c>
      <c r="E4" s="16">
        <v>2</v>
      </c>
      <c r="F4">
        <v>10</v>
      </c>
      <c r="G4">
        <v>10</v>
      </c>
      <c r="I4">
        <v>2</v>
      </c>
      <c r="J4">
        <v>4</v>
      </c>
      <c r="K4">
        <v>6</v>
      </c>
      <c r="L4">
        <v>8</v>
      </c>
    </row>
    <row r="5" spans="1:15" ht="12.75">
      <c r="A5" s="17" t="s">
        <v>4</v>
      </c>
      <c r="B5" s="18" t="s">
        <v>64</v>
      </c>
      <c r="C5" s="19" t="s">
        <v>65</v>
      </c>
      <c r="D5" s="11"/>
      <c r="E5" s="18" t="s">
        <v>66</v>
      </c>
      <c r="F5" s="20" t="s">
        <v>67</v>
      </c>
      <c r="G5" s="6" t="s">
        <v>68</v>
      </c>
      <c r="H5" s="6" t="s">
        <v>69</v>
      </c>
      <c r="I5" s="18" t="s">
        <v>70</v>
      </c>
      <c r="J5" s="18" t="s">
        <v>70</v>
      </c>
      <c r="K5" s="18" t="s">
        <v>70</v>
      </c>
      <c r="L5" s="18" t="s">
        <v>70</v>
      </c>
      <c r="M5" s="18" t="s">
        <v>71</v>
      </c>
      <c r="N5" s="21" t="s">
        <v>72</v>
      </c>
      <c r="O5" s="13" t="s">
        <v>73</v>
      </c>
    </row>
    <row r="6" spans="1:15" ht="12.75">
      <c r="A6" s="22"/>
      <c r="D6" s="11"/>
      <c r="E6" s="21" t="s">
        <v>74</v>
      </c>
      <c r="F6" s="23" t="s">
        <v>75</v>
      </c>
      <c r="G6" s="6" t="s">
        <v>76</v>
      </c>
      <c r="H6" s="21" t="s">
        <v>77</v>
      </c>
      <c r="I6" s="21" t="s">
        <v>16</v>
      </c>
      <c r="J6" s="21" t="s">
        <v>16</v>
      </c>
      <c r="K6" s="21" t="s">
        <v>16</v>
      </c>
      <c r="L6" s="21" t="s">
        <v>16</v>
      </c>
      <c r="M6" s="21" t="s">
        <v>78</v>
      </c>
      <c r="N6" s="21" t="s">
        <v>78</v>
      </c>
      <c r="O6" s="21" t="s">
        <v>79</v>
      </c>
    </row>
    <row r="7" spans="1:15" ht="12.75">
      <c r="A7" s="22"/>
      <c r="D7" s="11"/>
      <c r="E7" s="20" t="s">
        <v>80</v>
      </c>
      <c r="F7" s="23" t="s">
        <v>81</v>
      </c>
      <c r="G7" s="23" t="s">
        <v>82</v>
      </c>
      <c r="H7" s="18" t="s">
        <v>83</v>
      </c>
      <c r="I7" s="23" t="s">
        <v>17</v>
      </c>
      <c r="J7" s="23" t="s">
        <v>17</v>
      </c>
      <c r="K7" s="23" t="s">
        <v>17</v>
      </c>
      <c r="L7" s="23" t="s">
        <v>17</v>
      </c>
      <c r="M7" s="23"/>
      <c r="N7" s="23" t="s">
        <v>81</v>
      </c>
      <c r="O7" s="23" t="s">
        <v>80</v>
      </c>
    </row>
    <row r="8" spans="4:15" ht="12.75">
      <c r="D8" s="24" t="s">
        <v>84</v>
      </c>
      <c r="N8" s="25" t="s">
        <v>85</v>
      </c>
      <c r="O8" s="25" t="s">
        <v>86</v>
      </c>
    </row>
    <row r="9" spans="1:15" ht="12.75">
      <c r="A9" s="15">
        <v>0</v>
      </c>
      <c r="B9" s="8">
        <f>B32</f>
        <v>10.0584</v>
      </c>
      <c r="C9" s="11" t="s">
        <v>87</v>
      </c>
      <c r="D9" s="11" t="s">
        <v>88</v>
      </c>
      <c r="M9" s="26">
        <v>0.7222222222222222</v>
      </c>
      <c r="N9" s="27">
        <v>0.8055555555555556</v>
      </c>
      <c r="O9" s="18" t="s">
        <v>89</v>
      </c>
    </row>
    <row r="10" spans="1:15" ht="12.75">
      <c r="A10" s="15">
        <f>-97.62+114.19</f>
        <v>16.569999999999993</v>
      </c>
      <c r="B10" s="8">
        <f>B31</f>
        <v>12.192</v>
      </c>
      <c r="C10" s="11" t="s">
        <v>90</v>
      </c>
      <c r="D10" s="27" t="s">
        <v>91</v>
      </c>
      <c r="M10" s="18" t="s">
        <v>89</v>
      </c>
      <c r="N10" s="27">
        <v>0.8159722222222222</v>
      </c>
      <c r="O10" s="27">
        <v>0.8680555555555556</v>
      </c>
    </row>
    <row r="11" spans="1:15" ht="12.75">
      <c r="A11" s="15">
        <f>-97.62+114.19</f>
        <v>16.569999999999993</v>
      </c>
      <c r="B11" s="8">
        <f>B10</f>
        <v>12.192</v>
      </c>
      <c r="C11" s="28" t="s">
        <v>90</v>
      </c>
      <c r="D11" t="s">
        <v>88</v>
      </c>
      <c r="M11" s="18" t="s">
        <v>89</v>
      </c>
      <c r="N11" s="27">
        <v>0.8194444444444444</v>
      </c>
      <c r="O11" s="29" t="s">
        <v>92</v>
      </c>
    </row>
    <row r="12" spans="1:15" ht="12.75">
      <c r="A12" s="15">
        <f>-97.62+178.23</f>
        <v>80.60999999999999</v>
      </c>
      <c r="B12" s="8">
        <f>B29</f>
        <v>11.5824</v>
      </c>
      <c r="C12" s="11" t="s">
        <v>95</v>
      </c>
      <c r="D12" s="11" t="s">
        <v>91</v>
      </c>
      <c r="M12" s="26">
        <v>0.78125</v>
      </c>
      <c r="N12" s="27">
        <v>0.8854166666666666</v>
      </c>
      <c r="O12" s="27">
        <v>0.9270833333333334</v>
      </c>
    </row>
    <row r="13" spans="1:12" ht="12.75">
      <c r="A13">
        <v>0</v>
      </c>
      <c r="B13" s="8">
        <f>0.3048*38</f>
        <v>11.5824</v>
      </c>
      <c r="C13" s="11" t="s">
        <v>95</v>
      </c>
      <c r="D13" s="11" t="s">
        <v>88</v>
      </c>
      <c r="E13" s="27">
        <v>0.34375</v>
      </c>
      <c r="F13" s="27">
        <v>0.3541666666666667</v>
      </c>
      <c r="G13" s="27">
        <v>0.3541666666666667</v>
      </c>
      <c r="H13" s="27">
        <v>0.3854166666666667</v>
      </c>
      <c r="I13" s="30">
        <f>J13-6/24</f>
        <v>0.45833333333333337</v>
      </c>
      <c r="J13" s="30">
        <v>0.7083333333333334</v>
      </c>
      <c r="K13" s="30">
        <f>J13+1/48</f>
        <v>0.7291666666666667</v>
      </c>
      <c r="L13" s="30">
        <f>K13+1/48</f>
        <v>0.7500000000000001</v>
      </c>
    </row>
    <row r="14" spans="1:12" ht="12.75">
      <c r="A14">
        <v>59</v>
      </c>
      <c r="B14" s="8">
        <f>0.3048*36</f>
        <v>10.972800000000001</v>
      </c>
      <c r="C14" s="11" t="s">
        <v>100</v>
      </c>
      <c r="D14" s="32"/>
      <c r="E14" s="18" t="s">
        <v>89</v>
      </c>
      <c r="F14" s="18" t="s">
        <v>89</v>
      </c>
      <c r="G14" s="18" t="s">
        <v>89</v>
      </c>
      <c r="H14" s="18" t="s">
        <v>89</v>
      </c>
      <c r="I14" s="30">
        <f>J14-6/24</f>
        <v>0.48958333333333337</v>
      </c>
      <c r="J14" s="30">
        <v>0.7395833333333334</v>
      </c>
      <c r="K14" s="30">
        <f>J14+1/48</f>
        <v>0.7604166666666667</v>
      </c>
      <c r="L14" s="30">
        <f>K14+1/48</f>
        <v>0.7812500000000001</v>
      </c>
    </row>
    <row r="15" spans="1:12" ht="12.75">
      <c r="A15">
        <v>73</v>
      </c>
      <c r="B15" s="8">
        <f>0.3048*339</f>
        <v>103.3272</v>
      </c>
      <c r="C15" s="11" t="s">
        <v>101</v>
      </c>
      <c r="D15" s="11" t="s">
        <v>91</v>
      </c>
      <c r="E15" s="27">
        <v>0.3958333333333333</v>
      </c>
      <c r="F15" s="27">
        <v>0.4097222222222222</v>
      </c>
      <c r="G15" s="27">
        <v>0.4097222222222222</v>
      </c>
      <c r="H15" s="18" t="s">
        <v>89</v>
      </c>
      <c r="I15" s="30"/>
      <c r="J15" s="30"/>
      <c r="K15" s="30"/>
      <c r="L15" s="30"/>
    </row>
    <row r="16" spans="1:8" ht="12.75">
      <c r="A16" s="22"/>
      <c r="C16" s="11"/>
      <c r="D16" s="11" t="s">
        <v>102</v>
      </c>
      <c r="E16" s="25" t="s">
        <v>103</v>
      </c>
      <c r="F16" s="25" t="s">
        <v>103</v>
      </c>
      <c r="G16" s="25" t="s">
        <v>104</v>
      </c>
      <c r="H16" s="18" t="s">
        <v>105</v>
      </c>
    </row>
    <row r="17" spans="1:6" ht="12.75">
      <c r="A17" s="22"/>
      <c r="C17" t="s">
        <v>106</v>
      </c>
      <c r="D17" s="11"/>
      <c r="E17" s="11"/>
      <c r="F17" s="11"/>
    </row>
    <row r="18" spans="1:10" ht="12.75">
      <c r="A18" s="22"/>
      <c r="C18" s="4" t="s">
        <v>107</v>
      </c>
      <c r="D18" s="11"/>
      <c r="E18" s="11"/>
      <c r="F18" s="11"/>
      <c r="G18" s="11"/>
      <c r="H18" s="11"/>
      <c r="J18" s="11"/>
    </row>
    <row r="19" ht="12.75">
      <c r="C19" t="s">
        <v>108</v>
      </c>
    </row>
    <row r="21" spans="6:14" ht="12.75">
      <c r="F21">
        <v>1</v>
      </c>
      <c r="G21">
        <v>3</v>
      </c>
      <c r="H21">
        <v>5</v>
      </c>
      <c r="J21">
        <v>7</v>
      </c>
      <c r="L21">
        <v>1</v>
      </c>
      <c r="M21">
        <v>9</v>
      </c>
      <c r="N21">
        <v>9</v>
      </c>
    </row>
    <row r="22" spans="5:14" ht="12.75">
      <c r="E22" s="33" t="s">
        <v>73</v>
      </c>
      <c r="F22" s="18" t="s">
        <v>70</v>
      </c>
      <c r="G22" s="18" t="s">
        <v>70</v>
      </c>
      <c r="H22" s="18" t="s">
        <v>70</v>
      </c>
      <c r="I22" s="21" t="s">
        <v>72</v>
      </c>
      <c r="J22" s="18" t="s">
        <v>70</v>
      </c>
      <c r="K22" s="20" t="s">
        <v>69</v>
      </c>
      <c r="L22" s="18" t="s">
        <v>66</v>
      </c>
      <c r="M22" s="20" t="s">
        <v>67</v>
      </c>
      <c r="N22" s="6" t="s">
        <v>68</v>
      </c>
    </row>
    <row r="23" spans="1:14" ht="12.75">
      <c r="A23" s="17" t="s">
        <v>4</v>
      </c>
      <c r="B23" s="18" t="s">
        <v>64</v>
      </c>
      <c r="C23" s="19" t="s">
        <v>109</v>
      </c>
      <c r="D23" s="11"/>
      <c r="E23" s="21" t="s">
        <v>79</v>
      </c>
      <c r="F23" s="21" t="s">
        <v>16</v>
      </c>
      <c r="G23" s="21" t="s">
        <v>16</v>
      </c>
      <c r="H23" s="21" t="s">
        <v>16</v>
      </c>
      <c r="I23" s="21" t="s">
        <v>78</v>
      </c>
      <c r="J23" s="21" t="s">
        <v>16</v>
      </c>
      <c r="K23" s="21" t="s">
        <v>110</v>
      </c>
      <c r="L23" s="21" t="s">
        <v>111</v>
      </c>
      <c r="M23" s="23" t="s">
        <v>112</v>
      </c>
      <c r="N23" s="6" t="s">
        <v>76</v>
      </c>
    </row>
    <row r="24" spans="1:14" ht="12.75">
      <c r="A24" s="22"/>
      <c r="C24" s="11"/>
      <c r="D24" s="11"/>
      <c r="E24" s="23" t="s">
        <v>80</v>
      </c>
      <c r="F24" s="23" t="s">
        <v>17</v>
      </c>
      <c r="G24" s="23" t="s">
        <v>17</v>
      </c>
      <c r="H24" s="23" t="s">
        <v>17</v>
      </c>
      <c r="I24" s="23" t="s">
        <v>81</v>
      </c>
      <c r="J24" s="23" t="s">
        <v>17</v>
      </c>
      <c r="K24" s="18" t="s">
        <v>83</v>
      </c>
      <c r="L24" s="23" t="s">
        <v>80</v>
      </c>
      <c r="M24" s="23" t="s">
        <v>81</v>
      </c>
      <c r="N24" s="23" t="s">
        <v>82</v>
      </c>
    </row>
    <row r="25" spans="1:14" ht="12.75">
      <c r="A25" s="22"/>
      <c r="C25" s="11"/>
      <c r="D25" s="34" t="s">
        <v>84</v>
      </c>
      <c r="E25" s="34"/>
      <c r="I25" s="34"/>
      <c r="K25" s="18" t="s">
        <v>105</v>
      </c>
      <c r="L25" s="25" t="s">
        <v>103</v>
      </c>
      <c r="M25" s="25" t="s">
        <v>103</v>
      </c>
      <c r="N25" s="25" t="s">
        <v>104</v>
      </c>
    </row>
    <row r="26" spans="1:14" ht="12.75">
      <c r="A26" s="8">
        <f>A15-A15</f>
        <v>0</v>
      </c>
      <c r="B26" s="8">
        <f>B15</f>
        <v>103.3272</v>
      </c>
      <c r="C26" s="11" t="s">
        <v>101</v>
      </c>
      <c r="D26" s="11" t="s">
        <v>88</v>
      </c>
      <c r="E26" s="11"/>
      <c r="F26" s="30"/>
      <c r="G26" s="30"/>
      <c r="H26" s="30"/>
      <c r="I26" s="11"/>
      <c r="J26" s="30"/>
      <c r="K26" s="18" t="s">
        <v>89</v>
      </c>
      <c r="L26" s="35" t="s">
        <v>113</v>
      </c>
      <c r="M26" s="27">
        <v>0.7673611111111112</v>
      </c>
      <c r="N26" s="27">
        <v>0.7673611111111112</v>
      </c>
    </row>
    <row r="27" spans="1:14" ht="12.75">
      <c r="A27" s="8">
        <f>A15-A14</f>
        <v>14</v>
      </c>
      <c r="B27" s="8">
        <f>B14</f>
        <v>10.972800000000001</v>
      </c>
      <c r="C27" s="11" t="s">
        <v>100</v>
      </c>
      <c r="D27" s="32"/>
      <c r="E27" s="32"/>
      <c r="F27" s="30">
        <v>0.2590277777777778</v>
      </c>
      <c r="G27" s="30">
        <f>F27+1/48</f>
        <v>0.2798611111111111</v>
      </c>
      <c r="H27" s="30">
        <f>G27+1/48</f>
        <v>0.30069444444444443</v>
      </c>
      <c r="I27" s="32"/>
      <c r="J27" s="30">
        <f>F27+7/24</f>
        <v>0.5506944444444445</v>
      </c>
      <c r="K27" s="18" t="s">
        <v>89</v>
      </c>
      <c r="L27" s="18" t="s">
        <v>89</v>
      </c>
      <c r="M27" s="18" t="s">
        <v>89</v>
      </c>
      <c r="N27" s="18" t="s">
        <v>89</v>
      </c>
    </row>
    <row r="28" spans="1:14" ht="12.75">
      <c r="A28" s="8">
        <f>A15-A13</f>
        <v>73</v>
      </c>
      <c r="B28" s="8">
        <f>B13</f>
        <v>11.5824</v>
      </c>
      <c r="C28" s="11" t="s">
        <v>95</v>
      </c>
      <c r="D28" s="11" t="s">
        <v>91</v>
      </c>
      <c r="F28" s="30">
        <v>0.2902777777777778</v>
      </c>
      <c r="G28" s="30">
        <f>F28+1/48</f>
        <v>0.3111111111111111</v>
      </c>
      <c r="H28" s="30">
        <f>G28+1/48</f>
        <v>0.33194444444444443</v>
      </c>
      <c r="J28" s="30">
        <f>F28+7/24</f>
        <v>0.5819444444444445</v>
      </c>
      <c r="K28" s="27">
        <v>0.7291666666666666</v>
      </c>
      <c r="L28" s="27">
        <v>0.8333333333333334</v>
      </c>
      <c r="M28" s="27">
        <v>0.8333333333333334</v>
      </c>
      <c r="N28" s="27">
        <v>0.8333333333333334</v>
      </c>
    </row>
    <row r="29" spans="1:9" ht="12.75">
      <c r="A29" s="36">
        <f>A12-A12</f>
        <v>0</v>
      </c>
      <c r="B29" s="8">
        <f>0.3048*38</f>
        <v>11.5824</v>
      </c>
      <c r="C29" s="11" t="s">
        <v>95</v>
      </c>
      <c r="D29" s="11" t="s">
        <v>88</v>
      </c>
      <c r="E29" s="27">
        <v>0.28125</v>
      </c>
      <c r="I29" s="27">
        <v>0.40625</v>
      </c>
    </row>
    <row r="30" spans="1:9" ht="12.75">
      <c r="A30" s="12">
        <f>A12-A11</f>
        <v>64.03999999999999</v>
      </c>
      <c r="B30" s="8">
        <f>0.3048*40</f>
        <v>12.192</v>
      </c>
      <c r="C30" s="28" t="s">
        <v>90</v>
      </c>
      <c r="D30" s="27" t="s">
        <v>91</v>
      </c>
      <c r="E30" s="27">
        <v>0.3298611111111111</v>
      </c>
      <c r="I30" s="27">
        <v>0.4548611111111111</v>
      </c>
    </row>
    <row r="31" spans="1:9" ht="12.75">
      <c r="A31" s="36">
        <f>A12-A10</f>
        <v>64.03999999999999</v>
      </c>
      <c r="B31" s="8">
        <f>B30</f>
        <v>12.192</v>
      </c>
      <c r="C31" s="11" t="s">
        <v>90</v>
      </c>
      <c r="D31" t="s">
        <v>88</v>
      </c>
      <c r="E31" s="29" t="s">
        <v>114</v>
      </c>
      <c r="I31" s="27">
        <v>0.4583333333333333</v>
      </c>
    </row>
    <row r="32" spans="1:9" ht="12.75">
      <c r="A32" s="36">
        <f>A12-A9</f>
        <v>80.60999999999999</v>
      </c>
      <c r="B32" s="8">
        <f>0.3048*33</f>
        <v>10.0584</v>
      </c>
      <c r="C32" s="11" t="s">
        <v>87</v>
      </c>
      <c r="D32" s="11" t="s">
        <v>91</v>
      </c>
      <c r="E32" s="18" t="s">
        <v>89</v>
      </c>
      <c r="I32" s="27">
        <v>0.4791666666666667</v>
      </c>
    </row>
    <row r="33" spans="4:9" ht="12.75">
      <c r="D33" s="11" t="s">
        <v>102</v>
      </c>
      <c r="E33" s="25" t="s">
        <v>86</v>
      </c>
      <c r="I33" s="25" t="s">
        <v>85</v>
      </c>
    </row>
    <row r="34" spans="1:4" ht="12.75">
      <c r="A34" s="22"/>
      <c r="C34" t="s">
        <v>106</v>
      </c>
      <c r="D34" s="11"/>
    </row>
    <row r="35" ht="12.75">
      <c r="C35" t="s">
        <v>108</v>
      </c>
    </row>
    <row r="36" spans="1:4" ht="12.75">
      <c r="A36" s="36"/>
      <c r="B36" s="8"/>
      <c r="C36" s="4" t="s">
        <v>107</v>
      </c>
      <c r="D36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2015-01-26T18:16:54Z</dcterms:created>
  <dcterms:modified xsi:type="dcterms:W3CDTF">2015-01-27T22:34:24Z</dcterms:modified>
  <cp:category/>
  <cp:version/>
  <cp:contentType/>
  <cp:contentStatus/>
  <cp:revision>12</cp:revision>
</cp:coreProperties>
</file>